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ediactivegroup75-my.sharepoint.com/personal/maxime_bertrand_mediactivegroup_com/Documents/"/>
    </mc:Choice>
  </mc:AlternateContent>
  <xr:revisionPtr revIDLastSave="188" documentId="8_{313F6F2E-E259-44B6-BD1F-CD9209D5394A}" xr6:coauthVersionLast="47" xr6:coauthVersionMax="47" xr10:uidLastSave="{DE073B0E-9093-4985-A246-617EE5979A38}"/>
  <bookViews>
    <workbookView xWindow="28680" yWindow="-120" windowWidth="29040" windowHeight="15720" firstSheet="1" activeTab="18" xr2:uid="{1D2AC806-A0F7-4688-9255-91BE4EBEBD8C}"/>
  </bookViews>
  <sheets>
    <sheet name="Main" sheetId="18" r:id="rId1"/>
    <sheet name="Firmware" sheetId="21" r:id="rId2"/>
    <sheet name="EUR" sheetId="1" r:id="rId3"/>
    <sheet name="VEL" sheetId="2" r:id="rId4"/>
    <sheet name="FOR" sheetId="3" r:id="rId5"/>
    <sheet name="QUA" sheetId="4" r:id="rId6"/>
    <sheet name="CAR" sheetId="5" r:id="rId7"/>
    <sheet name="PAR" sheetId="6" r:id="rId8"/>
    <sheet name="ULI" sheetId="7" r:id="rId9"/>
    <sheet name="ROS" sheetId="8" r:id="rId10"/>
    <sheet name="PAY" sheetId="9" r:id="rId11"/>
    <sheet name="TOI" sheetId="10" r:id="rId12"/>
    <sheet name="CNI" sheetId="11" r:id="rId13"/>
    <sheet name="SOO" sheetId="12" r:id="rId14"/>
    <sheet name="LOU" sheetId="13" r:id="rId15"/>
    <sheet name="GAI" sheetId="14" r:id="rId16"/>
    <sheet name="AER" sheetId="15" r:id="rId17"/>
    <sheet name="CON" sheetId="16" r:id="rId18"/>
    <sheet name="ALM" sheetId="17" r:id="rId1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4" l="1"/>
  <c r="H4" i="14"/>
  <c r="H5" i="14"/>
  <c r="G5" i="14" s="1"/>
  <c r="H6" i="14"/>
  <c r="G6" i="14" s="1"/>
  <c r="H7" i="14"/>
  <c r="G7" i="14" s="1"/>
  <c r="H8" i="14"/>
  <c r="G8" i="14" s="1"/>
  <c r="H9" i="14"/>
  <c r="G9" i="14" s="1"/>
  <c r="H10" i="14"/>
  <c r="G10" i="14" s="1"/>
  <c r="H11" i="14"/>
  <c r="G11" i="14" s="1"/>
  <c r="H12" i="14"/>
  <c r="G12" i="14" s="1"/>
  <c r="H13" i="14"/>
  <c r="G13" i="14" s="1"/>
  <c r="H14" i="14"/>
  <c r="G14" i="14" s="1"/>
  <c r="H15" i="14"/>
  <c r="H16" i="14"/>
  <c r="H17" i="14"/>
  <c r="H18" i="14"/>
  <c r="H19" i="14"/>
  <c r="H20" i="14"/>
  <c r="H21" i="14"/>
  <c r="G21" i="14" s="1"/>
  <c r="H22" i="14"/>
  <c r="G22" i="14" s="1"/>
  <c r="H23" i="14"/>
  <c r="G23" i="14" s="1"/>
  <c r="H24" i="14"/>
  <c r="G24" i="14" s="1"/>
  <c r="H25" i="14"/>
  <c r="G25" i="14" s="1"/>
  <c r="H26" i="14"/>
  <c r="G26" i="14" s="1"/>
  <c r="H27" i="14"/>
  <c r="H28" i="14"/>
  <c r="H29" i="14"/>
  <c r="G29" i="14" s="1"/>
  <c r="H30" i="14"/>
  <c r="G30" i="14" s="1"/>
  <c r="H2" i="14"/>
  <c r="G2" i="14" s="1"/>
  <c r="H20" i="13"/>
  <c r="G20" i="13" s="1"/>
  <c r="H3" i="12"/>
  <c r="G3" i="12" s="1"/>
  <c r="H4" i="12"/>
  <c r="G4" i="12" s="1"/>
  <c r="H5" i="12"/>
  <c r="G5" i="12" s="1"/>
  <c r="H6" i="12"/>
  <c r="G6" i="12" s="1"/>
  <c r="H7" i="12"/>
  <c r="G7" i="12" s="1"/>
  <c r="H8" i="12"/>
  <c r="G8" i="12" s="1"/>
  <c r="H9" i="12"/>
  <c r="G9" i="12" s="1"/>
  <c r="H10" i="12"/>
  <c r="G10" i="12" s="1"/>
  <c r="H11" i="12"/>
  <c r="G11" i="12" s="1"/>
  <c r="H12" i="12"/>
  <c r="G12" i="12" s="1"/>
  <c r="H13" i="12"/>
  <c r="G13" i="12" s="1"/>
  <c r="H14" i="12"/>
  <c r="G14" i="12" s="1"/>
  <c r="H15" i="12"/>
  <c r="G15" i="12" s="1"/>
  <c r="H16" i="12"/>
  <c r="G16" i="12" s="1"/>
  <c r="H17" i="12"/>
  <c r="G17" i="12" s="1"/>
  <c r="H18" i="12"/>
  <c r="G18" i="12" s="1"/>
  <c r="H19" i="12"/>
  <c r="G19" i="12" s="1"/>
  <c r="H20" i="12"/>
  <c r="G20" i="12" s="1"/>
  <c r="H21" i="12"/>
  <c r="G21" i="12" s="1"/>
  <c r="H22" i="12"/>
  <c r="G22" i="12" s="1"/>
  <c r="H2" i="12"/>
  <c r="H35" i="11"/>
  <c r="H3" i="9"/>
  <c r="H4" i="9"/>
  <c r="G4" i="9" s="1"/>
  <c r="H5" i="9"/>
  <c r="G5" i="9" s="1"/>
  <c r="H6" i="9"/>
  <c r="G6" i="9" s="1"/>
  <c r="H7" i="9"/>
  <c r="G7" i="9" s="1"/>
  <c r="H8" i="9"/>
  <c r="G8" i="9" s="1"/>
  <c r="H9" i="9"/>
  <c r="G9" i="9" s="1"/>
  <c r="H10" i="9"/>
  <c r="G10" i="9" s="1"/>
  <c r="H11" i="9"/>
  <c r="G11" i="9" s="1"/>
  <c r="H12" i="9"/>
  <c r="G12" i="9" s="1"/>
  <c r="H13" i="9"/>
  <c r="G13" i="9" s="1"/>
  <c r="H14" i="9"/>
  <c r="G14" i="9" s="1"/>
  <c r="H15" i="9"/>
  <c r="H16" i="9"/>
  <c r="H17" i="9"/>
  <c r="G17" i="9" s="1"/>
  <c r="H18" i="9"/>
  <c r="G18" i="9" s="1"/>
  <c r="H19" i="9"/>
  <c r="G19" i="9" s="1"/>
  <c r="H20" i="9"/>
  <c r="G20" i="9" s="1"/>
  <c r="H21" i="9"/>
  <c r="G21" i="9" s="1"/>
  <c r="H22" i="9"/>
  <c r="G22" i="9" s="1"/>
  <c r="H23" i="9"/>
  <c r="G23" i="9" s="1"/>
  <c r="H24" i="9"/>
  <c r="G24" i="9" s="1"/>
  <c r="H25" i="9"/>
  <c r="G25" i="9" s="1"/>
  <c r="H26" i="9"/>
  <c r="G26" i="9" s="1"/>
  <c r="H27" i="9"/>
  <c r="H28" i="9"/>
  <c r="G28" i="9" s="1"/>
  <c r="H29" i="9"/>
  <c r="G29" i="9" s="1"/>
  <c r="H30" i="9"/>
  <c r="G30" i="9" s="1"/>
  <c r="H2" i="9"/>
  <c r="G2" i="9" s="1"/>
  <c r="H3" i="6"/>
  <c r="G3" i="6" s="1"/>
  <c r="H4" i="6"/>
  <c r="G4" i="6" s="1"/>
  <c r="H5" i="6"/>
  <c r="G5" i="6" s="1"/>
  <c r="H6" i="6"/>
  <c r="H7" i="6"/>
  <c r="H8" i="6"/>
  <c r="H9" i="6"/>
  <c r="H10" i="6"/>
  <c r="G10" i="6" s="1"/>
  <c r="H11" i="6"/>
  <c r="G11" i="6" s="1"/>
  <c r="H12" i="6"/>
  <c r="G12" i="6" s="1"/>
  <c r="H13" i="6"/>
  <c r="G13" i="6" s="1"/>
  <c r="H14" i="6"/>
  <c r="G14" i="6" s="1"/>
  <c r="H15" i="6"/>
  <c r="G15" i="6" s="1"/>
  <c r="H16" i="6"/>
  <c r="G16" i="6" s="1"/>
  <c r="H17" i="6"/>
  <c r="G17" i="6" s="1"/>
  <c r="H18" i="6"/>
  <c r="H19" i="6"/>
  <c r="H20" i="6"/>
  <c r="G20" i="6" s="1"/>
  <c r="H21" i="6"/>
  <c r="G21" i="6" s="1"/>
  <c r="H22" i="6"/>
  <c r="G22" i="6" s="1"/>
  <c r="H23" i="6"/>
  <c r="G23" i="6" s="1"/>
  <c r="H24" i="6"/>
  <c r="G24" i="6" s="1"/>
  <c r="H25" i="6"/>
  <c r="G25" i="6" s="1"/>
  <c r="H26" i="6"/>
  <c r="G26" i="6" s="1"/>
  <c r="H27" i="6"/>
  <c r="G27" i="6" s="1"/>
  <c r="H28" i="6"/>
  <c r="G28" i="6" s="1"/>
  <c r="H29" i="6"/>
  <c r="G29" i="6" s="1"/>
  <c r="H30" i="6"/>
  <c r="H31" i="6"/>
  <c r="H32" i="6"/>
  <c r="H33" i="6"/>
  <c r="H34" i="6"/>
  <c r="G34" i="6" s="1"/>
  <c r="H35" i="6"/>
  <c r="G35" i="6" s="1"/>
  <c r="H36" i="6"/>
  <c r="G36" i="6" s="1"/>
  <c r="H37" i="6"/>
  <c r="G37" i="6" s="1"/>
  <c r="H38" i="6"/>
  <c r="G38" i="6" s="1"/>
  <c r="H39" i="6"/>
  <c r="G39" i="6" s="1"/>
  <c r="H40" i="6"/>
  <c r="G40" i="6" s="1"/>
  <c r="H41" i="6"/>
  <c r="G41" i="6" s="1"/>
  <c r="H42" i="6"/>
  <c r="H43" i="6"/>
  <c r="H44" i="6"/>
  <c r="H45" i="6"/>
  <c r="H46" i="6"/>
  <c r="G46" i="6" s="1"/>
  <c r="H47" i="6"/>
  <c r="G47" i="6" s="1"/>
  <c r="H48" i="6"/>
  <c r="G48" i="6" s="1"/>
  <c r="H49" i="6"/>
  <c r="G49" i="6" s="1"/>
  <c r="H50" i="6"/>
  <c r="G50" i="6" s="1"/>
  <c r="H51" i="6"/>
  <c r="G51" i="6" s="1"/>
  <c r="H52" i="6"/>
  <c r="G52" i="6" s="1"/>
  <c r="H53" i="6"/>
  <c r="G53" i="6" s="1"/>
  <c r="H54" i="6"/>
  <c r="H55" i="6"/>
  <c r="H56" i="6"/>
  <c r="G56" i="6" s="1"/>
  <c r="H57" i="6"/>
  <c r="G57" i="6" s="1"/>
  <c r="H58" i="6"/>
  <c r="G58" i="6" s="1"/>
  <c r="H59" i="6"/>
  <c r="G59" i="6" s="1"/>
  <c r="H60" i="6"/>
  <c r="G60" i="6" s="1"/>
  <c r="H2" i="6"/>
  <c r="G2" i="6" s="1"/>
  <c r="H3" i="3"/>
  <c r="G3" i="3" s="1"/>
  <c r="H4" i="3"/>
  <c r="G4" i="3" s="1"/>
  <c r="H5" i="3"/>
  <c r="G5" i="3" s="1"/>
  <c r="H6" i="3"/>
  <c r="G6" i="3" s="1"/>
  <c r="H7" i="3"/>
  <c r="H8" i="3"/>
  <c r="H9" i="3"/>
  <c r="G9" i="3" s="1"/>
  <c r="H10" i="3"/>
  <c r="G10" i="3" s="1"/>
  <c r="H11" i="3"/>
  <c r="G11" i="3" s="1"/>
  <c r="H12" i="3"/>
  <c r="G12" i="3" s="1"/>
  <c r="H13" i="3"/>
  <c r="G13" i="3" s="1"/>
  <c r="H14" i="3"/>
  <c r="G14" i="3" s="1"/>
  <c r="H15" i="3"/>
  <c r="G15" i="3" s="1"/>
  <c r="H16" i="3"/>
  <c r="G16" i="3" s="1"/>
  <c r="H17" i="3"/>
  <c r="G17" i="3" s="1"/>
  <c r="H18" i="3"/>
  <c r="G18" i="3" s="1"/>
  <c r="H19" i="3"/>
  <c r="H20" i="3"/>
  <c r="H21" i="3"/>
  <c r="H22" i="3"/>
  <c r="G22" i="3" s="1"/>
  <c r="H23" i="3"/>
  <c r="G23" i="3" s="1"/>
  <c r="H24" i="3"/>
  <c r="H25" i="3"/>
  <c r="H26" i="3"/>
  <c r="H27" i="3"/>
  <c r="H28" i="3"/>
  <c r="G28" i="3" s="1"/>
  <c r="H29" i="3"/>
  <c r="G29" i="3" s="1"/>
  <c r="H30" i="3"/>
  <c r="G30" i="3" s="1"/>
  <c r="H31" i="3"/>
  <c r="G31" i="3" s="1"/>
  <c r="H32" i="3"/>
  <c r="G32" i="3" s="1"/>
  <c r="H33" i="3"/>
  <c r="G33" i="3" s="1"/>
  <c r="H34" i="3"/>
  <c r="G34" i="3" s="1"/>
  <c r="H35" i="3"/>
  <c r="H36" i="3"/>
  <c r="H37" i="3"/>
  <c r="G37" i="3" s="1"/>
  <c r="H38" i="3"/>
  <c r="G38" i="3" s="1"/>
  <c r="H39" i="3"/>
  <c r="G39" i="3" s="1"/>
  <c r="H40" i="3"/>
  <c r="G40" i="3" s="1"/>
  <c r="H41" i="3"/>
  <c r="G41" i="3" s="1"/>
  <c r="H42" i="3"/>
  <c r="G42" i="3" s="1"/>
  <c r="H43" i="3"/>
  <c r="G43" i="3" s="1"/>
  <c r="H44" i="3"/>
  <c r="H45" i="3"/>
  <c r="G45" i="3" s="1"/>
  <c r="H46" i="3"/>
  <c r="G46" i="3" s="1"/>
  <c r="H47" i="3"/>
  <c r="G47" i="3" s="1"/>
  <c r="H48" i="3"/>
  <c r="G48" i="3" s="1"/>
  <c r="H49" i="3"/>
  <c r="G49" i="3" s="1"/>
  <c r="H50" i="3"/>
  <c r="G50" i="3" s="1"/>
  <c r="H51" i="3"/>
  <c r="G51" i="3" s="1"/>
  <c r="H52" i="3"/>
  <c r="G52" i="3" s="1"/>
  <c r="H53" i="3"/>
  <c r="G53" i="3" s="1"/>
  <c r="H54" i="3"/>
  <c r="G54" i="3" s="1"/>
  <c r="H55" i="3"/>
  <c r="G55" i="3" s="1"/>
  <c r="H56" i="3"/>
  <c r="G56" i="3" s="1"/>
  <c r="H57" i="3"/>
  <c r="G57" i="3" s="1"/>
  <c r="H58" i="3"/>
  <c r="G58" i="3" s="1"/>
  <c r="H59" i="3"/>
  <c r="G59" i="3" s="1"/>
  <c r="H60" i="3"/>
  <c r="G60" i="3" s="1"/>
  <c r="H61" i="3"/>
  <c r="G61" i="3" s="1"/>
  <c r="H62" i="3"/>
  <c r="G62" i="3" s="1"/>
  <c r="H63" i="3"/>
  <c r="G63" i="3" s="1"/>
  <c r="H64" i="3"/>
  <c r="G64" i="3" s="1"/>
  <c r="H65" i="3"/>
  <c r="G65" i="3" s="1"/>
  <c r="H66" i="3"/>
  <c r="G66" i="3" s="1"/>
  <c r="H67" i="3"/>
  <c r="G67" i="3" s="1"/>
  <c r="H68" i="3"/>
  <c r="G68" i="3" s="1"/>
  <c r="H69" i="3"/>
  <c r="G69" i="3" s="1"/>
  <c r="H70" i="3"/>
  <c r="G70" i="3" s="1"/>
  <c r="H2" i="3"/>
  <c r="G2" i="3" s="1"/>
  <c r="G24" i="3"/>
  <c r="G25" i="3"/>
  <c r="G26" i="3"/>
  <c r="G27" i="3"/>
  <c r="G35" i="3"/>
  <c r="G36" i="3"/>
  <c r="H3" i="1"/>
  <c r="H2" i="2"/>
  <c r="H13" i="16"/>
  <c r="G13" i="16" s="1"/>
  <c r="G2" i="1"/>
  <c r="H3" i="17"/>
  <c r="G3" i="17" s="1"/>
  <c r="H4" i="17"/>
  <c r="G4" i="17" s="1"/>
  <c r="H5" i="17"/>
  <c r="G5" i="17" s="1"/>
  <c r="H6" i="17"/>
  <c r="G6" i="17" s="1"/>
  <c r="H7" i="17"/>
  <c r="G7" i="17" s="1"/>
  <c r="H8" i="17"/>
  <c r="G8" i="17" s="1"/>
  <c r="H9" i="17"/>
  <c r="G9" i="17" s="1"/>
  <c r="H10" i="17"/>
  <c r="G10" i="17" s="1"/>
  <c r="H11" i="17"/>
  <c r="G11" i="17" s="1"/>
  <c r="H12" i="17"/>
  <c r="G12" i="17" s="1"/>
  <c r="H13" i="17"/>
  <c r="G13" i="17" s="1"/>
  <c r="H2" i="17"/>
  <c r="G2" i="17" s="1"/>
  <c r="H3" i="16"/>
  <c r="G3" i="16" s="1"/>
  <c r="H4" i="16"/>
  <c r="G4" i="16" s="1"/>
  <c r="H5" i="16"/>
  <c r="G5" i="16" s="1"/>
  <c r="H6" i="16"/>
  <c r="G6" i="16" s="1"/>
  <c r="H7" i="16"/>
  <c r="G7" i="16" s="1"/>
  <c r="H8" i="16"/>
  <c r="G8" i="16" s="1"/>
  <c r="H9" i="16"/>
  <c r="G9" i="16" s="1"/>
  <c r="H10" i="16"/>
  <c r="G10" i="16" s="1"/>
  <c r="H11" i="16"/>
  <c r="G11" i="16" s="1"/>
  <c r="H12" i="16"/>
  <c r="G12" i="16" s="1"/>
  <c r="H14" i="16"/>
  <c r="G14" i="16" s="1"/>
  <c r="H15" i="16"/>
  <c r="G15" i="16" s="1"/>
  <c r="H16" i="16"/>
  <c r="G16" i="16" s="1"/>
  <c r="H17" i="16"/>
  <c r="G17" i="16" s="1"/>
  <c r="H18" i="16"/>
  <c r="G18" i="16" s="1"/>
  <c r="H19" i="16"/>
  <c r="G19" i="16" s="1"/>
  <c r="H20" i="16"/>
  <c r="G20" i="16" s="1"/>
  <c r="H21" i="16"/>
  <c r="G21" i="16" s="1"/>
  <c r="H22" i="16"/>
  <c r="G22" i="16" s="1"/>
  <c r="H23" i="16"/>
  <c r="G23" i="16" s="1"/>
  <c r="H24" i="16"/>
  <c r="G24" i="16" s="1"/>
  <c r="H25" i="16"/>
  <c r="G25" i="16" s="1"/>
  <c r="H26" i="16"/>
  <c r="G26" i="16" s="1"/>
  <c r="H27" i="16"/>
  <c r="G27" i="16" s="1"/>
  <c r="H28" i="16"/>
  <c r="G28" i="16" s="1"/>
  <c r="H29" i="16"/>
  <c r="G29" i="16" s="1"/>
  <c r="H30" i="16"/>
  <c r="G30" i="16" s="1"/>
  <c r="H31" i="16"/>
  <c r="G31" i="16" s="1"/>
  <c r="H32" i="16"/>
  <c r="G32" i="16" s="1"/>
  <c r="H33" i="16"/>
  <c r="G33" i="16" s="1"/>
  <c r="H34" i="16"/>
  <c r="G34" i="16" s="1"/>
  <c r="H2" i="16"/>
  <c r="G2" i="16" s="1"/>
  <c r="H3" i="15"/>
  <c r="G3" i="15" s="1"/>
  <c r="H4" i="15"/>
  <c r="G4" i="15" s="1"/>
  <c r="H5" i="15"/>
  <c r="G5" i="15" s="1"/>
  <c r="H6" i="15"/>
  <c r="G6" i="15" s="1"/>
  <c r="H7" i="15"/>
  <c r="G7" i="15" s="1"/>
  <c r="H8" i="15"/>
  <c r="G8" i="15" s="1"/>
  <c r="H9" i="15"/>
  <c r="G9" i="15" s="1"/>
  <c r="H10" i="15"/>
  <c r="G10" i="15" s="1"/>
  <c r="H11" i="15"/>
  <c r="G11" i="15" s="1"/>
  <c r="H12" i="15"/>
  <c r="G12" i="15" s="1"/>
  <c r="H13" i="15"/>
  <c r="G13" i="15" s="1"/>
  <c r="H14" i="15"/>
  <c r="G14" i="15" s="1"/>
  <c r="H15" i="15"/>
  <c r="G15" i="15" s="1"/>
  <c r="H16" i="15"/>
  <c r="G16" i="15" s="1"/>
  <c r="H17" i="15"/>
  <c r="G17" i="15" s="1"/>
  <c r="H2" i="15"/>
  <c r="G2" i="15" s="1"/>
  <c r="H3" i="13"/>
  <c r="G3" i="13" s="1"/>
  <c r="H4" i="13"/>
  <c r="G4" i="13" s="1"/>
  <c r="H5" i="13"/>
  <c r="G5" i="13" s="1"/>
  <c r="H6" i="13"/>
  <c r="G6" i="13" s="1"/>
  <c r="H7" i="13"/>
  <c r="G7" i="13" s="1"/>
  <c r="H8" i="13"/>
  <c r="G8" i="13" s="1"/>
  <c r="H9" i="13"/>
  <c r="G9" i="13" s="1"/>
  <c r="H10" i="13"/>
  <c r="G10" i="13" s="1"/>
  <c r="H11" i="13"/>
  <c r="G11" i="13" s="1"/>
  <c r="H12" i="13"/>
  <c r="G12" i="13" s="1"/>
  <c r="H13" i="13"/>
  <c r="G13" i="13" s="1"/>
  <c r="H14" i="13"/>
  <c r="G14" i="13" s="1"/>
  <c r="H15" i="13"/>
  <c r="G15" i="13" s="1"/>
  <c r="H16" i="13"/>
  <c r="G16" i="13" s="1"/>
  <c r="H17" i="13"/>
  <c r="G17" i="13" s="1"/>
  <c r="H18" i="13"/>
  <c r="G18" i="13" s="1"/>
  <c r="H19" i="13"/>
  <c r="G19" i="13" s="1"/>
  <c r="H2" i="13"/>
  <c r="G2" i="13" s="1"/>
  <c r="H3" i="11"/>
  <c r="G3" i="11" s="1"/>
  <c r="H4" i="11"/>
  <c r="G4" i="11" s="1"/>
  <c r="H5" i="11"/>
  <c r="G5" i="11" s="1"/>
  <c r="H6" i="11"/>
  <c r="G6" i="11" s="1"/>
  <c r="H7" i="11"/>
  <c r="G7" i="11" s="1"/>
  <c r="H8" i="11"/>
  <c r="G8" i="11" s="1"/>
  <c r="H9" i="11"/>
  <c r="G9" i="11" s="1"/>
  <c r="H10" i="11"/>
  <c r="G10" i="11" s="1"/>
  <c r="H11" i="11"/>
  <c r="G11" i="11" s="1"/>
  <c r="H12" i="11"/>
  <c r="G12" i="11" s="1"/>
  <c r="H13" i="11"/>
  <c r="G13" i="11" s="1"/>
  <c r="H14" i="11"/>
  <c r="G14" i="11" s="1"/>
  <c r="H15" i="11"/>
  <c r="G15" i="11" s="1"/>
  <c r="H16" i="11"/>
  <c r="G16" i="11" s="1"/>
  <c r="H17" i="11"/>
  <c r="G17" i="11" s="1"/>
  <c r="H18" i="11"/>
  <c r="G18" i="11" s="1"/>
  <c r="H19" i="11"/>
  <c r="G19" i="11" s="1"/>
  <c r="H20" i="11"/>
  <c r="G20" i="11" s="1"/>
  <c r="H21" i="11"/>
  <c r="G21" i="11" s="1"/>
  <c r="H22" i="11"/>
  <c r="G22" i="11" s="1"/>
  <c r="H23" i="11"/>
  <c r="G23" i="11" s="1"/>
  <c r="H24" i="11"/>
  <c r="G24" i="11" s="1"/>
  <c r="H25" i="11"/>
  <c r="G25" i="11" s="1"/>
  <c r="H26" i="11"/>
  <c r="G26" i="11" s="1"/>
  <c r="H27" i="11"/>
  <c r="G27" i="11" s="1"/>
  <c r="H28" i="11"/>
  <c r="G28" i="11" s="1"/>
  <c r="H29" i="11"/>
  <c r="G29" i="11" s="1"/>
  <c r="H30" i="11"/>
  <c r="G30" i="11" s="1"/>
  <c r="H31" i="11"/>
  <c r="G31" i="11" s="1"/>
  <c r="H32" i="11"/>
  <c r="G32" i="11" s="1"/>
  <c r="H33" i="11"/>
  <c r="G33" i="11" s="1"/>
  <c r="H34" i="11"/>
  <c r="G34" i="11" s="1"/>
  <c r="H2" i="11"/>
  <c r="G2" i="11" s="1"/>
  <c r="H2" i="10"/>
  <c r="G2" i="10" s="1"/>
  <c r="H3" i="10"/>
  <c r="G3" i="10" s="1"/>
  <c r="H4" i="10"/>
  <c r="G4" i="10" s="1"/>
  <c r="H5" i="10"/>
  <c r="G5" i="10" s="1"/>
  <c r="H6" i="10"/>
  <c r="G6" i="10" s="1"/>
  <c r="H7" i="10"/>
  <c r="G7" i="10" s="1"/>
  <c r="H8" i="10"/>
  <c r="G8" i="10" s="1"/>
  <c r="H9" i="10"/>
  <c r="G9" i="10" s="1"/>
  <c r="H10" i="10"/>
  <c r="G10" i="10" s="1"/>
  <c r="H11" i="10"/>
  <c r="G11" i="10" s="1"/>
  <c r="H12" i="10"/>
  <c r="G12" i="10" s="1"/>
  <c r="H4" i="8"/>
  <c r="G4" i="8" s="1"/>
  <c r="H5" i="8"/>
  <c r="G5" i="8" s="1"/>
  <c r="H6" i="8"/>
  <c r="G6" i="8" s="1"/>
  <c r="H7" i="8"/>
  <c r="G7" i="8" s="1"/>
  <c r="H8" i="8"/>
  <c r="G8" i="8" s="1"/>
  <c r="H9" i="8"/>
  <c r="G9" i="8" s="1"/>
  <c r="H10" i="8"/>
  <c r="G10" i="8" s="1"/>
  <c r="H11" i="8"/>
  <c r="G11" i="8" s="1"/>
  <c r="H12" i="8"/>
  <c r="G12" i="8" s="1"/>
  <c r="H13" i="8"/>
  <c r="G13" i="8" s="1"/>
  <c r="H14" i="8"/>
  <c r="G14" i="8" s="1"/>
  <c r="H15" i="8"/>
  <c r="G15" i="8" s="1"/>
  <c r="H16" i="8"/>
  <c r="G16" i="8" s="1"/>
  <c r="H17" i="8"/>
  <c r="G17" i="8" s="1"/>
  <c r="H18" i="8"/>
  <c r="G18" i="8" s="1"/>
  <c r="H19" i="8"/>
  <c r="G19" i="8" s="1"/>
  <c r="H20" i="8"/>
  <c r="G20" i="8" s="1"/>
  <c r="H21" i="8"/>
  <c r="G21" i="8" s="1"/>
  <c r="H22" i="8"/>
  <c r="G22" i="8" s="1"/>
  <c r="H23" i="8"/>
  <c r="G23" i="8" s="1"/>
  <c r="H24" i="8"/>
  <c r="G24" i="8" s="1"/>
  <c r="H25" i="8"/>
  <c r="G25" i="8" s="1"/>
  <c r="H26" i="8"/>
  <c r="G26" i="8" s="1"/>
  <c r="H3" i="8"/>
  <c r="G3" i="8" s="1"/>
  <c r="D2" i="5"/>
  <c r="C2" i="5"/>
  <c r="H49" i="4"/>
  <c r="G49" i="4" s="1"/>
  <c r="H48" i="4"/>
  <c r="G48" i="4" s="1"/>
  <c r="H47" i="4"/>
  <c r="G47" i="4" s="1"/>
  <c r="H46" i="4"/>
  <c r="G46" i="4" s="1"/>
  <c r="H45" i="4"/>
  <c r="G45" i="4" s="1"/>
  <c r="H44" i="4"/>
  <c r="G44" i="4" s="1"/>
  <c r="H43" i="4"/>
  <c r="G43" i="4" s="1"/>
  <c r="H42" i="4"/>
  <c r="G42" i="4" s="1"/>
  <c r="H41" i="4"/>
  <c r="G41" i="4" s="1"/>
  <c r="H40" i="4"/>
  <c r="G40" i="4" s="1"/>
  <c r="H39" i="4"/>
  <c r="G39" i="4" s="1"/>
  <c r="H38" i="4"/>
  <c r="H37" i="4"/>
  <c r="G37" i="4" s="1"/>
  <c r="H36" i="4"/>
  <c r="G36" i="4" s="1"/>
  <c r="H35" i="4"/>
  <c r="G35" i="4" s="1"/>
  <c r="H34" i="4"/>
  <c r="G34" i="4" s="1"/>
  <c r="H33" i="4"/>
  <c r="G33" i="4" s="1"/>
  <c r="H32" i="4"/>
  <c r="G32" i="4" s="1"/>
  <c r="H31" i="4"/>
  <c r="G31" i="4" s="1"/>
  <c r="H30" i="4"/>
  <c r="G30" i="4" s="1"/>
  <c r="H29" i="4"/>
  <c r="G29" i="4" s="1"/>
  <c r="H28" i="4"/>
  <c r="G28" i="4" s="1"/>
  <c r="H27" i="4"/>
  <c r="G27" i="4" s="1"/>
  <c r="H26" i="4"/>
  <c r="G26" i="4" s="1"/>
  <c r="H25" i="4"/>
  <c r="G25" i="4" s="1"/>
  <c r="H24" i="4"/>
  <c r="G24" i="4" s="1"/>
  <c r="H23" i="4"/>
  <c r="G23" i="4" s="1"/>
  <c r="H22" i="4"/>
  <c r="G22" i="4" s="1"/>
  <c r="H21" i="4"/>
  <c r="G21" i="4" s="1"/>
  <c r="H20" i="4"/>
  <c r="G20" i="4" s="1"/>
  <c r="H19" i="4"/>
  <c r="G19" i="4" s="1"/>
  <c r="H18" i="4"/>
  <c r="G18" i="4" s="1"/>
  <c r="H17" i="4"/>
  <c r="G17" i="4" s="1"/>
  <c r="H16" i="4"/>
  <c r="G16" i="4" s="1"/>
  <c r="H15" i="4"/>
  <c r="G15" i="4" s="1"/>
  <c r="H14" i="4"/>
  <c r="G14" i="4" s="1"/>
  <c r="H13" i="4"/>
  <c r="G13" i="4" s="1"/>
  <c r="H12" i="4"/>
  <c r="G12" i="4" s="1"/>
  <c r="H11" i="4"/>
  <c r="G11" i="4" s="1"/>
  <c r="H10" i="4"/>
  <c r="G10" i="4" s="1"/>
  <c r="H9" i="4"/>
  <c r="G9" i="4" s="1"/>
  <c r="H8" i="4"/>
  <c r="G8" i="4" s="1"/>
  <c r="H7" i="4"/>
  <c r="G7" i="4" s="1"/>
  <c r="H6" i="4"/>
  <c r="G6" i="4" s="1"/>
  <c r="H5" i="4"/>
  <c r="G5" i="4" s="1"/>
  <c r="H4" i="4"/>
  <c r="G4" i="4" s="1"/>
  <c r="H3" i="4"/>
  <c r="G3" i="4" s="1"/>
  <c r="H2" i="4"/>
  <c r="H33" i="2"/>
  <c r="G33" i="2" s="1"/>
  <c r="H32" i="2"/>
  <c r="G32" i="2" s="1"/>
  <c r="H31" i="2"/>
  <c r="G31" i="2" s="1"/>
  <c r="H30" i="2"/>
  <c r="G30" i="2" s="1"/>
  <c r="H29" i="2"/>
  <c r="G29" i="2" s="1"/>
  <c r="H28" i="2"/>
  <c r="G28" i="2" s="1"/>
  <c r="H27" i="2"/>
  <c r="G27" i="2" s="1"/>
  <c r="H26" i="2"/>
  <c r="G26" i="2" s="1"/>
  <c r="H25" i="2"/>
  <c r="G25" i="2" s="1"/>
  <c r="H24" i="2"/>
  <c r="G24" i="2" s="1"/>
  <c r="H23" i="2"/>
  <c r="G23" i="2" s="1"/>
  <c r="H22" i="2"/>
  <c r="G22" i="2" s="1"/>
  <c r="H21" i="2"/>
  <c r="G21" i="2" s="1"/>
  <c r="H20" i="2"/>
  <c r="G20" i="2" s="1"/>
  <c r="H19" i="2"/>
  <c r="G19" i="2" s="1"/>
  <c r="H18" i="2"/>
  <c r="G18" i="2" s="1"/>
  <c r="H17" i="2"/>
  <c r="G17" i="2" s="1"/>
  <c r="H16" i="2"/>
  <c r="G16" i="2" s="1"/>
  <c r="H15" i="2"/>
  <c r="G15" i="2" s="1"/>
  <c r="H14" i="2"/>
  <c r="G14" i="2" s="1"/>
  <c r="H13" i="2"/>
  <c r="G13" i="2" s="1"/>
  <c r="H12" i="2"/>
  <c r="G12" i="2" s="1"/>
  <c r="H11" i="2"/>
  <c r="G11" i="2" s="1"/>
  <c r="H10" i="2"/>
  <c r="G10" i="2" s="1"/>
  <c r="H9" i="2"/>
  <c r="G9" i="2" s="1"/>
  <c r="H8" i="2"/>
  <c r="G8" i="2" s="1"/>
  <c r="H7" i="2"/>
  <c r="G7" i="2" s="1"/>
  <c r="H6" i="2"/>
  <c r="G6" i="2" s="1"/>
  <c r="H5" i="2"/>
  <c r="G5" i="2" s="1"/>
  <c r="H4" i="2"/>
  <c r="G4" i="2" s="1"/>
  <c r="H3" i="2"/>
  <c r="G3" i="2" s="1"/>
  <c r="H18" i="1"/>
  <c r="G18" i="1" s="1"/>
  <c r="H17" i="1"/>
  <c r="G17" i="1" s="1"/>
  <c r="H16" i="1"/>
  <c r="G16" i="1" s="1"/>
  <c r="H15" i="1"/>
  <c r="G15" i="1" s="1"/>
  <c r="H14" i="1"/>
  <c r="G14" i="1" s="1"/>
  <c r="H13" i="1"/>
  <c r="G13" i="1" s="1"/>
  <c r="H12" i="1"/>
  <c r="G12" i="1" s="1"/>
  <c r="H11" i="1"/>
  <c r="G11" i="1" s="1"/>
  <c r="H10" i="1"/>
  <c r="G10" i="1" s="1"/>
  <c r="H9" i="1"/>
  <c r="G9" i="1" s="1"/>
  <c r="H8" i="1"/>
  <c r="G8" i="1" s="1"/>
  <c r="H7" i="1"/>
  <c r="G7" i="1" s="1"/>
  <c r="H6" i="1"/>
  <c r="G6" i="1" s="1"/>
  <c r="H5" i="1"/>
  <c r="G5" i="1" s="1"/>
  <c r="H4" i="1"/>
  <c r="G4" i="1" s="1"/>
  <c r="F18" i="18"/>
  <c r="F17" i="18"/>
  <c r="F16" i="18"/>
  <c r="F15" i="18"/>
  <c r="F14" i="18"/>
  <c r="F13" i="18"/>
  <c r="F12" i="18"/>
  <c r="F11" i="18"/>
  <c r="F10" i="18"/>
  <c r="F9" i="18"/>
  <c r="F8" i="18"/>
  <c r="F7" i="18"/>
  <c r="G6" i="18"/>
  <c r="F6" i="18"/>
  <c r="F5" i="18"/>
  <c r="G4" i="18"/>
  <c r="F4" i="18"/>
  <c r="F3" i="18"/>
  <c r="F2" i="18"/>
  <c r="H3" i="7"/>
  <c r="G3" i="7" s="1"/>
  <c r="H4" i="7"/>
  <c r="G4" i="7" s="1"/>
  <c r="H5" i="7"/>
  <c r="G5" i="7" s="1"/>
  <c r="H6" i="7"/>
  <c r="G6" i="7" s="1"/>
  <c r="H7" i="7"/>
  <c r="G7" i="7" s="1"/>
  <c r="H8" i="7"/>
  <c r="G8" i="7" s="1"/>
  <c r="H2" i="7"/>
  <c r="G2" i="7" s="1"/>
  <c r="G38" i="4"/>
  <c r="G3" i="14"/>
  <c r="G4" i="14"/>
  <c r="G15" i="14"/>
  <c r="G16" i="14"/>
  <c r="G17" i="14"/>
  <c r="G18" i="14"/>
  <c r="G19" i="14"/>
  <c r="G20" i="14"/>
  <c r="G27" i="14"/>
  <c r="G28" i="14"/>
  <c r="G2" i="12"/>
  <c r="G35" i="11"/>
  <c r="G3" i="9"/>
  <c r="G15" i="9"/>
  <c r="G16" i="9"/>
  <c r="G27" i="9"/>
  <c r="G2" i="8"/>
  <c r="G7" i="3"/>
  <c r="G8" i="3"/>
  <c r="G19" i="3"/>
  <c r="G20" i="3"/>
  <c r="G21" i="3"/>
  <c r="G44" i="3"/>
  <c r="G6" i="6"/>
  <c r="G7" i="6"/>
  <c r="G8" i="6"/>
  <c r="G9" i="6"/>
  <c r="G18" i="6"/>
  <c r="G19" i="6"/>
  <c r="G30" i="6"/>
  <c r="G31" i="6"/>
  <c r="G32" i="6"/>
  <c r="G33" i="6"/>
  <c r="G42" i="6"/>
  <c r="G43" i="6"/>
  <c r="G44" i="6"/>
  <c r="G45" i="6"/>
  <c r="G54" i="6"/>
  <c r="G55" i="6"/>
  <c r="B11" i="18"/>
  <c r="B2" i="18"/>
  <c r="B17" i="18"/>
  <c r="B10" i="18"/>
  <c r="B12" i="18"/>
  <c r="B16" i="18"/>
  <c r="B5" i="18"/>
  <c r="B8" i="18"/>
  <c r="B3" i="18"/>
  <c r="B7" i="18"/>
  <c r="B15" i="18"/>
  <c r="B4" i="18"/>
  <c r="B18" i="18"/>
  <c r="B14" i="18"/>
  <c r="B6" i="18"/>
  <c r="B9" i="18"/>
  <c r="B13" i="18"/>
  <c r="G2" i="4" l="1"/>
  <c r="G2" i="2"/>
  <c r="C2" i="18"/>
  <c r="D6" i="18"/>
  <c r="C14" i="18"/>
  <c r="C16" i="18"/>
  <c r="C12" i="18"/>
  <c r="C15" i="18"/>
  <c r="C13" i="18"/>
  <c r="C18" i="18"/>
  <c r="C17" i="18"/>
  <c r="C4" i="18"/>
  <c r="C11" i="18"/>
  <c r="C7" i="18"/>
  <c r="C5" i="18"/>
  <c r="C8" i="18"/>
  <c r="C3" i="18"/>
  <c r="C9" i="18"/>
  <c r="C10" i="18"/>
  <c r="C6" i="18"/>
  <c r="G2" i="18"/>
  <c r="G15" i="18"/>
  <c r="G14" i="18"/>
  <c r="G10" i="18"/>
  <c r="G11" i="18"/>
  <c r="G7" i="18"/>
  <c r="G5" i="18"/>
  <c r="G8" i="18"/>
  <c r="G13" i="18"/>
  <c r="G9" i="18"/>
  <c r="G18" i="18"/>
  <c r="G17" i="18"/>
  <c r="G12" i="18"/>
  <c r="G16" i="18"/>
  <c r="G3" i="18"/>
</calcChain>
</file>

<file path=xl/sharedStrings.xml><?xml version="1.0" encoding="utf-8"?>
<sst xmlns="http://schemas.openxmlformats.org/spreadsheetml/2006/main" count="2880" uniqueCount="583">
  <si>
    <t>Site</t>
  </si>
  <si>
    <t>Exclude</t>
  </si>
  <si>
    <t>Status</t>
  </si>
  <si>
    <t>EUR</t>
  </si>
  <si>
    <t>VEL</t>
  </si>
  <si>
    <t>FOR</t>
  </si>
  <si>
    <t>QUA</t>
  </si>
  <si>
    <t>CAR</t>
  </si>
  <si>
    <t>PAR</t>
  </si>
  <si>
    <t>ULI</t>
  </si>
  <si>
    <t>ROS</t>
  </si>
  <si>
    <t>PAY</t>
  </si>
  <si>
    <t>TOI</t>
  </si>
  <si>
    <t>CNI</t>
  </si>
  <si>
    <t>SOO</t>
  </si>
  <si>
    <t>LOU</t>
  </si>
  <si>
    <t>GAI</t>
  </si>
  <si>
    <t>AER</t>
  </si>
  <si>
    <t>CON</t>
  </si>
  <si>
    <t>ALM</t>
  </si>
  <si>
    <t>WS-C2960X-24PD-L</t>
  </si>
  <si>
    <t>C9200L-48P-4X</t>
  </si>
  <si>
    <t>Cupertino-17.9.6a</t>
  </si>
  <si>
    <t>Ignoré</t>
  </si>
  <si>
    <t>WS-C3850-24P</t>
  </si>
  <si>
    <t>Switch</t>
  </si>
  <si>
    <t>id_model</t>
  </si>
  <si>
    <t>vendor</t>
  </si>
  <si>
    <t>model</t>
  </si>
  <si>
    <t>WC.16.11.0024</t>
  </si>
  <si>
    <t>NOM</t>
  </si>
  <si>
    <t>IP</t>
  </si>
  <si>
    <t>FABRIQUANT</t>
  </si>
  <si>
    <t>MODEL</t>
  </si>
  <si>
    <t>FIRMWARE</t>
  </si>
  <si>
    <t>HALL</t>
  </si>
  <si>
    <t>MISEAJOUR</t>
  </si>
  <si>
    <t>FIRMWARECIBLE</t>
  </si>
  <si>
    <t>STACK</t>
  </si>
  <si>
    <t>ULI0005CA001-FCW2147A1AQ</t>
  </si>
  <si>
    <t>Cisco</t>
  </si>
  <si>
    <t>WS-C2960X-24PS-L</t>
  </si>
  <si>
    <t>15.2(7)E8</t>
  </si>
  <si>
    <t>NIVEAU1</t>
  </si>
  <si>
    <t>NO</t>
  </si>
  <si>
    <t>ULI0003CA001-FCW2147A1B5</t>
  </si>
  <si>
    <t>ULI0001CA001-FCW2147A1B1</t>
  </si>
  <si>
    <t>ULI0100CA001-FOC1730Y1AS</t>
  </si>
  <si>
    <t>ULI0100CC001-FDO1729P1NC</t>
  </si>
  <si>
    <t>WS-C3750X-12S</t>
  </si>
  <si>
    <t>15.2(4)E10</t>
  </si>
  <si>
    <t>Stack</t>
  </si>
  <si>
    <t>ULI0002CA001-FOC1427Z0XQ</t>
  </si>
  <si>
    <t>WS-C2960S-24PS-L</t>
  </si>
  <si>
    <t>15.2(2)E9</t>
  </si>
  <si>
    <t>ULI0004CA001-FCW1749A5LB</t>
  </si>
  <si>
    <t>RL.10.13.1080</t>
  </si>
  <si>
    <t>YC.16.11.0024</t>
  </si>
  <si>
    <t>YA.16.11.0024</t>
  </si>
  <si>
    <t>QUA0000CA001</t>
  </si>
  <si>
    <t>Cisco-XE</t>
  </si>
  <si>
    <t>Cupertino17.09.05</t>
  </si>
  <si>
    <t>Zone1</t>
  </si>
  <si>
    <t>QUA0001CA001</t>
  </si>
  <si>
    <t>QUA0000CC001</t>
  </si>
  <si>
    <t>C9300X-24Y</t>
  </si>
  <si>
    <t>QUA0002CA001</t>
  </si>
  <si>
    <t>QUA0005CA001</t>
  </si>
  <si>
    <t>QUA0112CA001</t>
  </si>
  <si>
    <t>QUA0117CA001</t>
  </si>
  <si>
    <t>QUA0120CA001</t>
  </si>
  <si>
    <t>QUA0123CA001</t>
  </si>
  <si>
    <t>QUA0125CA001</t>
  </si>
  <si>
    <t>QUA0228CA001</t>
  </si>
  <si>
    <t>QUA0229CA001</t>
  </si>
  <si>
    <t>QUA0230CA001</t>
  </si>
  <si>
    <t>QUA0233CA001</t>
  </si>
  <si>
    <t>QUA0232CA001</t>
  </si>
  <si>
    <t>QUA0435CA001</t>
  </si>
  <si>
    <t>QUA0239CA001</t>
  </si>
  <si>
    <t>QUA0438CA001</t>
  </si>
  <si>
    <t>QUA0336CA001</t>
  </si>
  <si>
    <t>QUA0109CA001</t>
  </si>
  <si>
    <t>QUA0337CA001</t>
  </si>
  <si>
    <t>QUA0121CA001</t>
  </si>
  <si>
    <t>QUA0334CA001</t>
  </si>
  <si>
    <t>QUA0115CA001</t>
  </si>
  <si>
    <t>QUA0231CA001</t>
  </si>
  <si>
    <t>QUA0226CA001</t>
  </si>
  <si>
    <t>QUA0111CA001</t>
  </si>
  <si>
    <t>QUA0113CA001</t>
  </si>
  <si>
    <t>QUA0114CA001</t>
  </si>
  <si>
    <t>QUA0119CA001</t>
  </si>
  <si>
    <t>QUA0124CA001</t>
  </si>
  <si>
    <t>QUA0122CA001</t>
  </si>
  <si>
    <t>QUA0118CA001</t>
  </si>
  <si>
    <t>QUA0116CA001</t>
  </si>
  <si>
    <t>QUA0007CA001</t>
  </si>
  <si>
    <t>QUA0008CA001</t>
  </si>
  <si>
    <t>QUA0003CA001</t>
  </si>
  <si>
    <t>QUA0010CA001</t>
  </si>
  <si>
    <t>QUA0004CA001</t>
  </si>
  <si>
    <t>QUA0006CA001</t>
  </si>
  <si>
    <t>QUA0227CA001</t>
  </si>
  <si>
    <t>QUA0140CA001</t>
  </si>
  <si>
    <t>QUA0000CA002</t>
  </si>
  <si>
    <t>QUA0113CA002</t>
  </si>
  <si>
    <t>QUA0044CA001</t>
  </si>
  <si>
    <t>QUA0043CA001</t>
  </si>
  <si>
    <t>QUA0042CA001</t>
  </si>
  <si>
    <t>QUA0041CA001</t>
  </si>
  <si>
    <t>ZZ-OLD-ROS0000CC001-OLD</t>
  </si>
  <si>
    <t>INJOIGNABLE</t>
  </si>
  <si>
    <t>-</t>
  </si>
  <si>
    <t>ROS0000CA002</t>
  </si>
  <si>
    <t>ROS0000CA003</t>
  </si>
  <si>
    <t>ROS0001CA001</t>
  </si>
  <si>
    <t>ROS0002CA001</t>
  </si>
  <si>
    <t>ROS0003CA001</t>
  </si>
  <si>
    <t>ROS0007CA001</t>
  </si>
  <si>
    <t>ROS0008CA001</t>
  </si>
  <si>
    <t>ROS0009CA001</t>
  </si>
  <si>
    <t>ROS0010CA001</t>
  </si>
  <si>
    <t>ROS0011CA001</t>
  </si>
  <si>
    <t>ROS0012CA001</t>
  </si>
  <si>
    <t>ROS0013CA001</t>
  </si>
  <si>
    <t>ROS0114CA001</t>
  </si>
  <si>
    <t>ROS0115CA001</t>
  </si>
  <si>
    <t>ROS0116CA001</t>
  </si>
  <si>
    <t>ROS0117CA001</t>
  </si>
  <si>
    <t>ROS0119CA001</t>
  </si>
  <si>
    <t>ROS0220CA001</t>
  </si>
  <si>
    <t>ROS0221CA001</t>
  </si>
  <si>
    <t>ROS0000CC001</t>
  </si>
  <si>
    <t>CiscoCatalyst9500SeriesRouter</t>
  </si>
  <si>
    <t>17.06.05</t>
  </si>
  <si>
    <t>ROS0000CA001</t>
  </si>
  <si>
    <t>ROS0118CA001</t>
  </si>
  <si>
    <t>ROS0012CA002</t>
  </si>
  <si>
    <t>ROS0123CA001</t>
  </si>
  <si>
    <t>nbswitch</t>
  </si>
  <si>
    <t>lastupdate</t>
  </si>
  <si>
    <t>Lastrefreshlan</t>
  </si>
  <si>
    <t>Miseàjour</t>
  </si>
  <si>
    <t>Getvalue</t>
  </si>
  <si>
    <t>selectname,switch_model_idfromoenet.switchswhereis_archive=0;</t>
  </si>
  <si>
    <t>selectid,vendor,namefromoenet.switch_model;</t>
  </si>
  <si>
    <t>Lastticket:</t>
  </si>
  <si>
    <t>[MH-46451][URW]Miseàjourswitchsd'accès-03/2025-Jira</t>
  </si>
  <si>
    <t>[MH-24711][URW]Miseàjourswitchsd'accès-03/2024-Jira</t>
  </si>
  <si>
    <t>EUR0001CC001</t>
  </si>
  <si>
    <t>17.03.03</t>
  </si>
  <si>
    <t>HALL1</t>
  </si>
  <si>
    <t>EUR0000CA001</t>
  </si>
  <si>
    <t>EUR0000CA002</t>
  </si>
  <si>
    <t>EUR0001CA001</t>
  </si>
  <si>
    <t>EUR0102CA001</t>
  </si>
  <si>
    <t>EUR0103CA001</t>
  </si>
  <si>
    <t>EUR0105CA001</t>
  </si>
  <si>
    <t>EUR0106CA001</t>
  </si>
  <si>
    <t>EUR0007CA001</t>
  </si>
  <si>
    <t>EUR0108CA001</t>
  </si>
  <si>
    <t>EUR0209CA001</t>
  </si>
  <si>
    <t>EUR0010CA001</t>
  </si>
  <si>
    <t>EUR0011CA001</t>
  </si>
  <si>
    <t>EUR0212CA001</t>
  </si>
  <si>
    <t>EUR0213CA001</t>
  </si>
  <si>
    <t>EUR0004CA002</t>
  </si>
  <si>
    <t>EUR0004CA001</t>
  </si>
  <si>
    <t>VELN001CA001</t>
  </si>
  <si>
    <t>15.2(7)E9</t>
  </si>
  <si>
    <t>VELN002CA001</t>
  </si>
  <si>
    <t>VELN103CA001</t>
  </si>
  <si>
    <t>VELN104CA001</t>
  </si>
  <si>
    <t>VELN105CA001</t>
  </si>
  <si>
    <t>VELN106CA001</t>
  </si>
  <si>
    <t>VELN108CA001</t>
  </si>
  <si>
    <t>15.2(4)E8</t>
  </si>
  <si>
    <t>VELN2RGCC001</t>
  </si>
  <si>
    <t>VELN107CA001</t>
  </si>
  <si>
    <t>VELN112CA001</t>
  </si>
  <si>
    <t>VELN213CA001</t>
  </si>
  <si>
    <t>VELN114CA001</t>
  </si>
  <si>
    <t>VELN111CA001</t>
  </si>
  <si>
    <t>VELRGB2CA001</t>
  </si>
  <si>
    <t>VELN315CA001</t>
  </si>
  <si>
    <t>VELRGB6CA001</t>
  </si>
  <si>
    <t>VELN209CA001</t>
  </si>
  <si>
    <t>VELN010CA001</t>
  </si>
  <si>
    <t>VELN123CA001</t>
  </si>
  <si>
    <t>VELN122CA001</t>
  </si>
  <si>
    <t>VELN221CA001</t>
  </si>
  <si>
    <t>VELN018CA001</t>
  </si>
  <si>
    <t>VELN019CA001</t>
  </si>
  <si>
    <t>VELN020CA001</t>
  </si>
  <si>
    <t>VELN016CA001</t>
  </si>
  <si>
    <t>15.2(7)E1</t>
  </si>
  <si>
    <t>VELN017CA001</t>
  </si>
  <si>
    <t>VELN224CA001</t>
  </si>
  <si>
    <t>VELRGB4CA001</t>
  </si>
  <si>
    <t>VELN002CA002</t>
  </si>
  <si>
    <t>VELN106CA002</t>
  </si>
  <si>
    <t>15.2(2)E6</t>
  </si>
  <si>
    <t>VELRGB12CA001</t>
  </si>
  <si>
    <t>VELN103CA002</t>
  </si>
  <si>
    <t>FORS261CA001</t>
  </si>
  <si>
    <t>Aruba-CX</t>
  </si>
  <si>
    <t>ML.10.09.1010</t>
  </si>
  <si>
    <t>Hall</t>
  </si>
  <si>
    <t>ML.10.13.1080</t>
  </si>
  <si>
    <t>FORS260CA001</t>
  </si>
  <si>
    <t>ML.10.14.1000</t>
  </si>
  <si>
    <t>FORS258CA001</t>
  </si>
  <si>
    <t>FORS457CA001</t>
  </si>
  <si>
    <t>FORS356CA001</t>
  </si>
  <si>
    <t>FOR0155CA001</t>
  </si>
  <si>
    <t>FORS354CA001</t>
  </si>
  <si>
    <t>FORS253CA001</t>
  </si>
  <si>
    <t>FORS352CA001</t>
  </si>
  <si>
    <t>FORS451CA001</t>
  </si>
  <si>
    <t>FORS150CA001</t>
  </si>
  <si>
    <t>FORS449CA001</t>
  </si>
  <si>
    <t>FORS248CA001</t>
  </si>
  <si>
    <t>FORS147CA001</t>
  </si>
  <si>
    <t>FORS246CA001</t>
  </si>
  <si>
    <t>FORS345CA001</t>
  </si>
  <si>
    <t>FORS444CA001</t>
  </si>
  <si>
    <t>FORS343CA001</t>
  </si>
  <si>
    <t>FORS442CA001</t>
  </si>
  <si>
    <t>FORS141CA001</t>
  </si>
  <si>
    <t>FORS340CA001</t>
  </si>
  <si>
    <t>FORS339CA001</t>
  </si>
  <si>
    <t>FORS338CA001</t>
  </si>
  <si>
    <t>FORS337CA001</t>
  </si>
  <si>
    <t>FORS336CA001</t>
  </si>
  <si>
    <t>FORS435CA001</t>
  </si>
  <si>
    <t>FORS434CA001</t>
  </si>
  <si>
    <t>FORS433CA001</t>
  </si>
  <si>
    <t>FORS432CA001</t>
  </si>
  <si>
    <t>FORS431CA001</t>
  </si>
  <si>
    <t>FORS430CA001</t>
  </si>
  <si>
    <t>FORS229CA001</t>
  </si>
  <si>
    <t>FORS328CA001</t>
  </si>
  <si>
    <t>FORS327CA001</t>
  </si>
  <si>
    <t>FORS126CA001</t>
  </si>
  <si>
    <t>FORS425CA001</t>
  </si>
  <si>
    <t>FORS324CA001</t>
  </si>
  <si>
    <t>FORS423CA001</t>
  </si>
  <si>
    <t>FORS322CA001</t>
  </si>
  <si>
    <t>FORS321CA001</t>
  </si>
  <si>
    <t>FORS320CA001</t>
  </si>
  <si>
    <t>FORS319CA001</t>
  </si>
  <si>
    <t>FORS118CA001</t>
  </si>
  <si>
    <t>FOR0017CA001</t>
  </si>
  <si>
    <t>FORS316CA001</t>
  </si>
  <si>
    <t>FORS214CA001</t>
  </si>
  <si>
    <t>FORS213CA001</t>
  </si>
  <si>
    <t>FORS212CA001</t>
  </si>
  <si>
    <t>FORS209CA001</t>
  </si>
  <si>
    <t>FORS208CA001</t>
  </si>
  <si>
    <t>FORS107CA001</t>
  </si>
  <si>
    <t>FORS106CA001</t>
  </si>
  <si>
    <t>FORS105CA001</t>
  </si>
  <si>
    <t>FOR0004CA001</t>
  </si>
  <si>
    <t>FOR0003CA001</t>
  </si>
  <si>
    <t>FOR0002CA001</t>
  </si>
  <si>
    <t>FORS101CA001</t>
  </si>
  <si>
    <t>FORS100CA002</t>
  </si>
  <si>
    <t>FOR0000CC001</t>
  </si>
  <si>
    <t>FL.10.09.1010</t>
  </si>
  <si>
    <t>FORS110CA001</t>
  </si>
  <si>
    <t>FORS211CA001</t>
  </si>
  <si>
    <t>FORS100CA001</t>
  </si>
  <si>
    <t>FORS315CA001</t>
  </si>
  <si>
    <t>FORS162CA001</t>
  </si>
  <si>
    <t>FORS363CA001</t>
  </si>
  <si>
    <t>ML.10.10.1030</t>
  </si>
  <si>
    <t>FOR0364CA001</t>
  </si>
  <si>
    <t>FOR0365CA001</t>
  </si>
  <si>
    <t>idmodel</t>
  </si>
  <si>
    <t>PAR0001CA001</t>
  </si>
  <si>
    <t>Aruba</t>
  </si>
  <si>
    <t>JL558A</t>
  </si>
  <si>
    <t>WC.16.10.0012</t>
  </si>
  <si>
    <t>PAR0003CA001</t>
  </si>
  <si>
    <t>WC.16.11.0018</t>
  </si>
  <si>
    <t>PAR0004CA001</t>
  </si>
  <si>
    <t>PAR0005CA001</t>
  </si>
  <si>
    <t>PAR0101CA001</t>
  </si>
  <si>
    <t>PAR0102CA001</t>
  </si>
  <si>
    <t>PAR0103CA001</t>
  </si>
  <si>
    <t>PAR0104CA001</t>
  </si>
  <si>
    <t>PAR0105CA001</t>
  </si>
  <si>
    <t>PAR0106CA001</t>
  </si>
  <si>
    <t>PAR1654CA001</t>
  </si>
  <si>
    <t>PAR0109CA001</t>
  </si>
  <si>
    <t>PAR0110CA001</t>
  </si>
  <si>
    <t>PAR1631CA001</t>
  </si>
  <si>
    <t>PAR1632CA001</t>
  </si>
  <si>
    <t>PAR1633CA001</t>
  </si>
  <si>
    <t>PAR1651CA001</t>
  </si>
  <si>
    <t>PAR1652CA001</t>
  </si>
  <si>
    <t>PAR1681CA001</t>
  </si>
  <si>
    <t>PAR1682CA001</t>
  </si>
  <si>
    <t>PAR0000CC001</t>
  </si>
  <si>
    <t>PAROXYLEPSS1CA001</t>
  </si>
  <si>
    <t>PAR1701CA001</t>
  </si>
  <si>
    <t>PAR1702CA001</t>
  </si>
  <si>
    <t>PAR1761CA001</t>
  </si>
  <si>
    <t>PAR1791CA001</t>
  </si>
  <si>
    <t>PAR1792CA001</t>
  </si>
  <si>
    <t>PAR1811CA001</t>
  </si>
  <si>
    <t>PAR1812CA001</t>
  </si>
  <si>
    <t>PAR0201CA001</t>
  </si>
  <si>
    <t>PAR0202CA001</t>
  </si>
  <si>
    <t>PAR0204CA001</t>
  </si>
  <si>
    <t>PAR0205CA001</t>
  </si>
  <si>
    <t>PAR0206CA001</t>
  </si>
  <si>
    <t>PAR0209CA001</t>
  </si>
  <si>
    <t>PAR0301CA001</t>
  </si>
  <si>
    <t>PAR0302CA001</t>
  </si>
  <si>
    <t>PAR0303CA001</t>
  </si>
  <si>
    <t>PAR0305CA001</t>
  </si>
  <si>
    <t>PAR0304CA001</t>
  </si>
  <si>
    <t>WC.16.11.0001</t>
  </si>
  <si>
    <t>PAR0401CA001</t>
  </si>
  <si>
    <t>PAR0404CA001</t>
  </si>
  <si>
    <t>PAR0405CA001</t>
  </si>
  <si>
    <t>PAR0406CA001</t>
  </si>
  <si>
    <t>PARD103CA001</t>
  </si>
  <si>
    <t>PAROXYN3CA001</t>
  </si>
  <si>
    <t>PAR0107CA001</t>
  </si>
  <si>
    <t>PAR0000CA001</t>
  </si>
  <si>
    <t>ML.10.13.1020</t>
  </si>
  <si>
    <t>PAR0000CA002</t>
  </si>
  <si>
    <t>PAR0003CA002</t>
  </si>
  <si>
    <t>PAR0601CA001</t>
  </si>
  <si>
    <t>PAR1656CA001</t>
  </si>
  <si>
    <t>PAR1731CA001</t>
  </si>
  <si>
    <t>ML.10.13.1050</t>
  </si>
  <si>
    <t>PAR0402CA001</t>
  </si>
  <si>
    <t>PAR0000CA003</t>
  </si>
  <si>
    <t>PAR0203CA001</t>
  </si>
  <si>
    <t>PAROXYN1CA001</t>
  </si>
  <si>
    <t>PAR1653CA001</t>
  </si>
  <si>
    <t>PAR0210CA001</t>
  </si>
  <si>
    <t>PAY00RGCA001</t>
  </si>
  <si>
    <t>JL320A</t>
  </si>
  <si>
    <t>PAY00RGCC001-1</t>
  </si>
  <si>
    <t>TL.10.09.1010</t>
  </si>
  <si>
    <t>PAY00RGCC001-2</t>
  </si>
  <si>
    <t>PAY0008CA001</t>
  </si>
  <si>
    <t>PAY0112CA001</t>
  </si>
  <si>
    <t>PAY0116CA001</t>
  </si>
  <si>
    <t>PAY0001CA001</t>
  </si>
  <si>
    <t>PAY0006CA001</t>
  </si>
  <si>
    <t>WC.16.09.0006</t>
  </si>
  <si>
    <t>PAY0007CA001</t>
  </si>
  <si>
    <t>PAY0113CA001</t>
  </si>
  <si>
    <t>PAY0118CA001</t>
  </si>
  <si>
    <t>PAY0123CA001</t>
  </si>
  <si>
    <t>PAY0005CA001</t>
  </si>
  <si>
    <t>PAY0003CA001</t>
  </si>
  <si>
    <t>WC.16.07.0003</t>
  </si>
  <si>
    <t>PAY0319CA001</t>
  </si>
  <si>
    <t>4100i</t>
  </si>
  <si>
    <t>RL.10.09.1010</t>
  </si>
  <si>
    <t>PAY0022CA001</t>
  </si>
  <si>
    <t>RL.10.12.1000</t>
  </si>
  <si>
    <t>PAY0025CA001</t>
  </si>
  <si>
    <t>PAY0000CA002</t>
  </si>
  <si>
    <t>PAY0000CA001</t>
  </si>
  <si>
    <t>PAY0004CA001</t>
  </si>
  <si>
    <t>PAY0009CA001</t>
  </si>
  <si>
    <t>PAY0114CA001</t>
  </si>
  <si>
    <t>PAY0115CA001</t>
  </si>
  <si>
    <t>PAY0121CA001</t>
  </si>
  <si>
    <t>PAY0010CA001</t>
  </si>
  <si>
    <t>PAY0011CA001</t>
  </si>
  <si>
    <t>PAY0002CA001</t>
  </si>
  <si>
    <t>PAY0117CA001</t>
  </si>
  <si>
    <t>PAY0120CA001</t>
  </si>
  <si>
    <t>TOI000ACA001</t>
  </si>
  <si>
    <t>TOI000BCA001</t>
  </si>
  <si>
    <t>TOI000CCA001</t>
  </si>
  <si>
    <t>TOI000DCA001</t>
  </si>
  <si>
    <t>TOI000FCA001</t>
  </si>
  <si>
    <t>TOI000GCA001</t>
  </si>
  <si>
    <t>TOI000ICA001</t>
  </si>
  <si>
    <t>TOI000HCA001</t>
  </si>
  <si>
    <t>TOI000ACC001</t>
  </si>
  <si>
    <t>TOI000JCA001</t>
  </si>
  <si>
    <t>WS-C3560CG-8PC-S</t>
  </si>
  <si>
    <t>15.2(2)E10</t>
  </si>
  <si>
    <t>TOI000KCA001</t>
  </si>
  <si>
    <t>CNI0DRGCC001</t>
  </si>
  <si>
    <t>17.06.04</t>
  </si>
  <si>
    <t>CNIT</t>
  </si>
  <si>
    <t>CNI0DRGCA001</t>
  </si>
  <si>
    <t>CNI0C01CA001</t>
  </si>
  <si>
    <t>CNI0104CA001</t>
  </si>
  <si>
    <t>CNI0C02CA001</t>
  </si>
  <si>
    <t>CNI0105CA001</t>
  </si>
  <si>
    <t>CNI0C04CA001</t>
  </si>
  <si>
    <t>CNI0106CA001</t>
  </si>
  <si>
    <t>CNI0003CA001</t>
  </si>
  <si>
    <t>CNI0102CA001</t>
  </si>
  <si>
    <t>CNI0004CA001</t>
  </si>
  <si>
    <t>CNI0E02CA001</t>
  </si>
  <si>
    <t>CNI0E03CA001</t>
  </si>
  <si>
    <t>CNI0E01CA001</t>
  </si>
  <si>
    <t>CNI0001CA001</t>
  </si>
  <si>
    <t>CNI0002CA001</t>
  </si>
  <si>
    <t>CNI0101CA001</t>
  </si>
  <si>
    <t>CNI0301CA001</t>
  </si>
  <si>
    <t>CNI0A01CA001</t>
  </si>
  <si>
    <t>CNI0A02CA001</t>
  </si>
  <si>
    <t>CNI0401CA001</t>
  </si>
  <si>
    <t>CNI0A03CA001</t>
  </si>
  <si>
    <t>CNI0A04CA001</t>
  </si>
  <si>
    <t>CNI0B01CA001</t>
  </si>
  <si>
    <t>CNI0C03CA001</t>
  </si>
  <si>
    <t>CNI0C05CA001</t>
  </si>
  <si>
    <t>CNI0C06CA001</t>
  </si>
  <si>
    <t>CNI0C07CA001</t>
  </si>
  <si>
    <t>CNI0C08CA001</t>
  </si>
  <si>
    <t>CNI0C09CA001</t>
  </si>
  <si>
    <t>CNI0D01CA001</t>
  </si>
  <si>
    <t>CNI0005CA001</t>
  </si>
  <si>
    <t>SW-GAME-ON-CNI</t>
  </si>
  <si>
    <t>PL.10.13.1030</t>
  </si>
  <si>
    <t>PL.10.13.1080</t>
  </si>
  <si>
    <t>SOO-1SR01CA001</t>
  </si>
  <si>
    <t>JL356A</t>
  </si>
  <si>
    <t>YC.16.10.0001</t>
  </si>
  <si>
    <t>NIVEAUSS1</t>
  </si>
  <si>
    <t>SOO-1SR02CA001</t>
  </si>
  <si>
    <t>YC.16.11.0018</t>
  </si>
  <si>
    <t>SOO-1SR03CA001</t>
  </si>
  <si>
    <t>SOO-1SR04CA001</t>
  </si>
  <si>
    <t>SOO00SR05CA001</t>
  </si>
  <si>
    <t>NIVEAU0</t>
  </si>
  <si>
    <t>SOO00SR06CA001</t>
  </si>
  <si>
    <t>SOO00SR07CA001</t>
  </si>
  <si>
    <t>SOO01PBX1CA001</t>
  </si>
  <si>
    <t>SOO-1OPE0CA001</t>
  </si>
  <si>
    <t>SOO-1SRI1CA001</t>
  </si>
  <si>
    <t>SOO-1SRI2CA001</t>
  </si>
  <si>
    <t>YC.16.10.0009</t>
  </si>
  <si>
    <t>SOO-1SRI3CA001</t>
  </si>
  <si>
    <t>SOO-1SRI4CA001</t>
  </si>
  <si>
    <t>MASTER-5412ZL-01</t>
  </si>
  <si>
    <t>J9851A</t>
  </si>
  <si>
    <t>KB.16.11.0004</t>
  </si>
  <si>
    <t>SOO-1SR02CA002</t>
  </si>
  <si>
    <t>SOO01PCS1CA001</t>
  </si>
  <si>
    <t>SOO00CFA2CA001</t>
  </si>
  <si>
    <t>SOO00SR05CA002</t>
  </si>
  <si>
    <t>SOO-1CFA1CA001</t>
  </si>
  <si>
    <t>SOO-1SRI4CA002</t>
  </si>
  <si>
    <t>SOO-1FT00CA001</t>
  </si>
  <si>
    <t>LOU0100CA001</t>
  </si>
  <si>
    <t>LOU0005CA001</t>
  </si>
  <si>
    <t>LOU0014CA001</t>
  </si>
  <si>
    <t>LOU0113CA001</t>
  </si>
  <si>
    <t>LOU0015CA001</t>
  </si>
  <si>
    <t>LOU0001CA001</t>
  </si>
  <si>
    <t>LOU0008CA001</t>
  </si>
  <si>
    <t>LOU0009CA001</t>
  </si>
  <si>
    <t>LOU0010CA001</t>
  </si>
  <si>
    <t>LOUSS04CA001</t>
  </si>
  <si>
    <t>LOUSS06CA001</t>
  </si>
  <si>
    <t>LOUSS07CA001</t>
  </si>
  <si>
    <t>LOUSS12CA001</t>
  </si>
  <si>
    <t>LOU0011CA001</t>
  </si>
  <si>
    <t>LOUSS02CA001</t>
  </si>
  <si>
    <t>LOUSS03CA001</t>
  </si>
  <si>
    <t>LOUSSRGCC001</t>
  </si>
  <si>
    <t>StackPort1/1</t>
  </si>
  <si>
    <t>LOUSSRGCA001</t>
  </si>
  <si>
    <t>SW-GAME-ON-LOU</t>
  </si>
  <si>
    <t>GAIS0201CC001</t>
  </si>
  <si>
    <t>GAIS0201CC002</t>
  </si>
  <si>
    <t>GAIS0201CA001</t>
  </si>
  <si>
    <t>GAIN0002CA001</t>
  </si>
  <si>
    <t>GAIS0701CA001</t>
  </si>
  <si>
    <t>GAIS0102CA001</t>
  </si>
  <si>
    <t>GAIS0103CA001</t>
  </si>
  <si>
    <t>GAIN0005CA001</t>
  </si>
  <si>
    <t>GAIN0001CA001</t>
  </si>
  <si>
    <t>GAIN0001CA002</t>
  </si>
  <si>
    <t>GAIN0103CA001</t>
  </si>
  <si>
    <t>GAIN0104CA001</t>
  </si>
  <si>
    <t>GAIN0102CA001</t>
  </si>
  <si>
    <t>GAIN0101CA001</t>
  </si>
  <si>
    <t>GAIN0301CA001</t>
  </si>
  <si>
    <t>ML.10.10.1070</t>
  </si>
  <si>
    <t>GAIPKS0301CA001</t>
  </si>
  <si>
    <t>J9772A</t>
  </si>
  <si>
    <t>YA.16.11.0018</t>
  </si>
  <si>
    <t>GAIPKS0501CA001</t>
  </si>
  <si>
    <t>GAIPKS0501CA002</t>
  </si>
  <si>
    <t>J9773A</t>
  </si>
  <si>
    <t>GAIPKS0502CA001</t>
  </si>
  <si>
    <t>GAIPKS0401CA001</t>
  </si>
  <si>
    <t>GAIPKS0401CA002</t>
  </si>
  <si>
    <t>GAIPKS0402CA001</t>
  </si>
  <si>
    <t>GAIPKS0301CA002</t>
  </si>
  <si>
    <t>GAIPKS0202CA001</t>
  </si>
  <si>
    <t>GAIPKS0203CA001</t>
  </si>
  <si>
    <t>GAIPKS0204CA001</t>
  </si>
  <si>
    <t>GAIPKS0502CA002</t>
  </si>
  <si>
    <t>GAIPKS0203CA002</t>
  </si>
  <si>
    <t>J9778A</t>
  </si>
  <si>
    <t>GAIPKHERTZCA001</t>
  </si>
  <si>
    <t>PL.10.13.1020</t>
  </si>
  <si>
    <t>AER0000CC001</t>
  </si>
  <si>
    <t>17.12.04</t>
  </si>
  <si>
    <t>AER0001CA001</t>
  </si>
  <si>
    <t>AER0002CA001</t>
  </si>
  <si>
    <t>AER0003CA001</t>
  </si>
  <si>
    <t>AER0004CA001</t>
  </si>
  <si>
    <t>AER0005CA001</t>
  </si>
  <si>
    <t>AER0006CA001</t>
  </si>
  <si>
    <t>AER0007CA001</t>
  </si>
  <si>
    <t>AER0008CA001</t>
  </si>
  <si>
    <t>AER0009CA001</t>
  </si>
  <si>
    <t>AER0010CA001</t>
  </si>
  <si>
    <t>AER0011CA001</t>
  </si>
  <si>
    <t>AER0012CA001</t>
  </si>
  <si>
    <t>AER0015CA001</t>
  </si>
  <si>
    <t>AER0020CA001</t>
  </si>
  <si>
    <t>AER0000CA001</t>
  </si>
  <si>
    <t>CON0002CA001</t>
  </si>
  <si>
    <t>CON0003CA001</t>
  </si>
  <si>
    <t>CON0005CA001</t>
  </si>
  <si>
    <t>CON0111CA001</t>
  </si>
  <si>
    <t>CON0112CA001</t>
  </si>
  <si>
    <t>CON0113CA001</t>
  </si>
  <si>
    <t>CON0115CA001</t>
  </si>
  <si>
    <t>CON0221CA001</t>
  </si>
  <si>
    <t>CON0222CA001</t>
  </si>
  <si>
    <t>CON0224CA001</t>
  </si>
  <si>
    <t>CON0225CA001</t>
  </si>
  <si>
    <t>CON0226CA001</t>
  </si>
  <si>
    <t>CON0001CA001</t>
  </si>
  <si>
    <t>CON0100CA001</t>
  </si>
  <si>
    <t>CON0004CA001</t>
  </si>
  <si>
    <t>CON0222CA002</t>
  </si>
  <si>
    <t>CON0116CA001</t>
  </si>
  <si>
    <t>CON0114CA001</t>
  </si>
  <si>
    <t>CON0100CA002</t>
  </si>
  <si>
    <t>CON0001CA002</t>
  </si>
  <si>
    <t>CON0002CA002</t>
  </si>
  <si>
    <t>CON0003CA002</t>
  </si>
  <si>
    <t>CON0004CA002</t>
  </si>
  <si>
    <t>CON0006CA001</t>
  </si>
  <si>
    <t>CONSS10CA001</t>
  </si>
  <si>
    <t>CONSS11CA001</t>
  </si>
  <si>
    <t>CONSS12CA001</t>
  </si>
  <si>
    <t>CONSS13CA001</t>
  </si>
  <si>
    <t>CON0002CA003</t>
  </si>
  <si>
    <t>CON0100CC001</t>
  </si>
  <si>
    <t>CON0113CA002</t>
  </si>
  <si>
    <t>CON0112CA002</t>
  </si>
  <si>
    <t>CON0100CA003</t>
  </si>
  <si>
    <t>WS-C2960X-24TS-L</t>
  </si>
  <si>
    <t>15.2(7)E0a</t>
  </si>
  <si>
    <t>ALM0007CC001</t>
  </si>
  <si>
    <t>WS-C3750X-24S</t>
  </si>
  <si>
    <t>ALM0001CA001</t>
  </si>
  <si>
    <t>ALM0002CA001</t>
  </si>
  <si>
    <t>ALM0005CA001</t>
  </si>
  <si>
    <t>ALM0908CA001</t>
  </si>
  <si>
    <t>ALM0009CA001</t>
  </si>
  <si>
    <t>ALM0010CA001</t>
  </si>
  <si>
    <t>ALM0011CA001</t>
  </si>
  <si>
    <t>ALM0007CA001</t>
  </si>
  <si>
    <t>ALM0007CA002</t>
  </si>
  <si>
    <t>ALM0003CA001</t>
  </si>
  <si>
    <t>ALM0012CA001</t>
  </si>
  <si>
    <t>NOK</t>
  </si>
  <si>
    <t>15.2(7)E11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</si>
</sst>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 Unicode MS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14" fontId="0" fillId="0" borderId="2" xfId="0" applyNumberFormat="1" applyBorder="1"/>
    <xf numFmtId="0" fontId="2" fillId="0" borderId="0" xfId="0" applyFont="1" applyAlignment="1">
      <alignment vertical="center"/>
    </xf>
    <xf numFmtId="1" fontId="0" fillId="0" borderId="0" xfId="0" applyNumberFormat="1"/>
    <xf numFmtId="0" fontId="0" fillId="2" borderId="0" xfId="0" applyFill="1"/>
    <xf numFmtId="0" fontId="0" fillId="2" borderId="1" xfId="0" applyFill="1" applyBorder="1"/>
    <xf numFmtId="0" fontId="3" fillId="0" borderId="0" xfId="0" applyFont="1"/>
    <xf numFmtId="0" fontId="0" fillId="0" borderId="0" xfId="0" applyFill="1"/>
  </cellXfs>
  <cellStyles count="1">
    <cellStyle name="Normal" xfId="0" builtinId="0"/>
  </cellStyles>
  <dxfs count="55">
    <dxf>
      <fill>
        <patternFill patternType="solid">
          <bgColor theme="5" tint="0.599993896298104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499984740745262"/>
      </font>
      <fill>
        <patternFill patternType="solid">
          <bgColor theme="2" tint="-0.24994659260841701"/>
        </patternFill>
      </fill>
    </dxf>
    <dxf>
      <fill>
        <patternFill patternType="solid">
          <bgColor theme="5" tint="0.599993896298104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499984740745262"/>
      </font>
      <fill>
        <patternFill patternType="solid">
          <bgColor theme="2" tint="-0.24994659260841701"/>
        </patternFill>
      </fill>
    </dxf>
    <dxf>
      <fill>
        <patternFill patternType="solid">
          <bgColor theme="5" tint="0.599993896298104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499984740745262"/>
      </font>
      <fill>
        <patternFill patternType="solid">
          <bgColor theme="2" tint="-0.24994659260841701"/>
        </patternFill>
      </fill>
    </dxf>
    <dxf>
      <fill>
        <patternFill patternType="solid">
          <bgColor theme="5" tint="0.599993896298104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499984740745262"/>
      </font>
      <fill>
        <patternFill patternType="solid">
          <bgColor theme="2" tint="-0.24994659260841701"/>
        </patternFill>
      </fill>
    </dxf>
    <dxf>
      <fill>
        <patternFill patternType="solid">
          <bgColor theme="5" tint="0.599993896298104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499984740745262"/>
      </font>
      <fill>
        <patternFill patternType="solid">
          <bgColor theme="2" tint="-0.24994659260841701"/>
        </patternFill>
      </fill>
    </dxf>
    <dxf>
      <fill>
        <patternFill patternType="solid">
          <bgColor theme="5" tint="0.599993896298104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499984740745262"/>
      </font>
      <fill>
        <patternFill patternType="solid">
          <bgColor theme="2" tint="-0.24994659260841701"/>
        </patternFill>
      </fill>
    </dxf>
    <dxf>
      <fill>
        <patternFill patternType="solid">
          <bgColor theme="5" tint="0.599993896298104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499984740745262"/>
      </font>
      <fill>
        <patternFill patternType="solid">
          <bgColor theme="2" tint="-0.24994659260841701"/>
        </patternFill>
      </fill>
    </dxf>
    <dxf>
      <fill>
        <patternFill patternType="solid">
          <bgColor theme="5" tint="0.599993896298104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499984740745262"/>
      </font>
      <fill>
        <patternFill patternType="solid">
          <bgColor theme="2" tint="-0.24994659260841701"/>
        </patternFill>
      </fill>
    </dxf>
    <dxf>
      <fill>
        <patternFill patternType="solid">
          <bgColor theme="5" tint="0.599993896298104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499984740745262"/>
      </font>
      <fill>
        <patternFill patternType="solid">
          <bgColor theme="2" tint="-0.24994659260841701"/>
        </patternFill>
      </fill>
    </dxf>
    <dxf>
      <fill>
        <patternFill patternType="solid">
          <bgColor theme="5" tint="0.599993896298104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499984740745262"/>
      </font>
      <fill>
        <patternFill patternType="solid">
          <bgColor theme="2" tint="-0.24994659260841701"/>
        </patternFill>
      </fill>
    </dxf>
    <dxf>
      <fill>
        <patternFill patternType="solid">
          <bgColor theme="5" tint="0.599993896298104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499984740745262"/>
      </font>
      <fill>
        <patternFill patternType="solid">
          <bgColor theme="2" tint="-0.24994659260841701"/>
        </patternFill>
      </fill>
    </dxf>
    <dxf>
      <fill>
        <patternFill patternType="solid">
          <bgColor theme="5" tint="0.599993896298104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499984740745262"/>
      </font>
      <fill>
        <patternFill patternType="solid">
          <bgColor theme="2" tint="-0.24994659260841701"/>
        </patternFill>
      </fill>
    </dxf>
    <dxf>
      <fill>
        <patternFill patternType="solid">
          <bgColor theme="5" tint="0.599993896298104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499984740745262"/>
      </font>
      <fill>
        <patternFill patternType="solid">
          <bgColor theme="2" tint="-0.24994659260841701"/>
        </patternFill>
      </fill>
    </dxf>
    <dxf>
      <fill>
        <patternFill patternType="solid">
          <bgColor theme="5" tint="0.599993896298104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499984740745262"/>
      </font>
      <fill>
        <patternFill patternType="solid">
          <bgColor theme="2" tint="-0.24994659260841701"/>
        </patternFill>
      </fill>
    </dxf>
    <dxf>
      <fill>
        <patternFill patternType="solid">
          <bgColor theme="5" tint="0.599993896298104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499984740745262"/>
      </font>
      <fill>
        <patternFill patternType="solid">
          <bgColor theme="2" tint="-0.24994659260841701"/>
        </patternFill>
      </fill>
    </dxf>
    <dxf>
      <fill>
        <patternFill patternType="solid">
          <bgColor theme="5" tint="0.599993896298104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499984740745262"/>
      </font>
      <fill>
        <patternFill patternType="solid">
          <bgColor theme="2" tint="-0.24994659260841701"/>
        </patternFill>
      </fill>
    </dxf>
    <dxf>
      <fill>
        <patternFill patternType="solid">
          <bgColor theme="5" tint="0.599993896298104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499984740745262"/>
      </font>
      <fill>
        <patternFill patternType="solid">
          <bgColor theme="2" tint="-0.24994659260841701"/>
        </patternFill>
      </fill>
    </dxf>
    <dxf>
      <font>
        <color theme="2" tint="-0.499984740745262"/>
      </font>
      <fill>
        <patternFill patternType="solid">
          <bgColor theme="2" tint="-0.24994659260841701"/>
        </patternFill>
      </fill>
    </dxf>
    <dxf>
      <fill>
        <patternFill patternType="solid">
          <bgColor theme="6" tint="0.7999816888943144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A7DB2-906B-455C-87E2-03C248E5B532}">
  <sheetPr codeName="Feuil1"/>
  <dimension ref="A1:N26"/>
  <sheetViews>
    <sheetView workbookViewId="0">
      <selection activeCell="N15" sqref="N15"/>
    </sheetView>
  </sheetViews>
  <sheetFormatPr baseColWidth="10" defaultColWidth="11.42578125" defaultRowHeight="15"/>
  <cols>
    <col min="1" max="1" width="5" bestFit="1" customWidth="1"/>
    <col min="2" max="2" width="9.42578125" bestFit="1" customWidth="1"/>
    <col min="3" max="3" width="10.85546875" bestFit="1" customWidth="1"/>
    <col min="4" max="4" width="14.42578125" bestFit="1" customWidth="1"/>
    <col min="5" max="5" width="7.85546875" bestFit="1" customWidth="1"/>
    <col min="6" max="6" width="10.7109375" bestFit="1" customWidth="1"/>
    <col min="7" max="7" width="7.85546875" bestFit="1" customWidth="1"/>
  </cols>
  <sheetData>
    <row r="1" spans="1:14" ht="15.75" thickBot="1">
      <c r="A1" s="2" t="s">
        <v>0</v>
      </c>
      <c r="B1" s="2" t="s">
        <v>140</v>
      </c>
      <c r="C1" s="2" t="s">
        <v>141</v>
      </c>
      <c r="D1" s="2" t="s">
        <v>142</v>
      </c>
      <c r="E1" s="2" t="s">
        <v>1</v>
      </c>
      <c r="F1" s="2" t="s">
        <v>143</v>
      </c>
      <c r="G1" t="s">
        <v>2</v>
      </c>
      <c r="M1" t="s">
        <v>144</v>
      </c>
    </row>
    <row r="2" spans="1:14" ht="15.75" thickBot="1">
      <c r="A2" s="3" t="s">
        <v>3</v>
      </c>
      <c r="B2" s="3">
        <f t="shared" ref="B2:B18" ca="1" si="0">COUNTIF(INDIRECT(A2&amp;"!J2:J100"),0)</f>
        <v>16</v>
      </c>
      <c r="C2" s="4">
        <f>DATE(2024,9,30)</f>
        <v>45565</v>
      </c>
      <c r="D2" s="3">
        <v>0</v>
      </c>
      <c r="E2" s="3">
        <v>0</v>
      </c>
      <c r="F2" s="3" t="str">
        <f t="shared" ref="F2:F18" ca="1" si="1">IF(AND(C2&lt;(TODAY()-130),D2&lt;(TODAY()-180),E2=0),"oui","non")</f>
        <v>oui</v>
      </c>
      <c r="G2" s="6">
        <f ca="1">IF(E2=1,"Ignored",IF(B2=0,"Noswitchfound",COUNTIF(INDIRECT(A2&amp;"!G2:G100"),"OK")*100/Main!B2))</f>
        <v>0</v>
      </c>
      <c r="M2" t="s">
        <v>145</v>
      </c>
    </row>
    <row r="3" spans="1:14" ht="15.75" thickBot="1">
      <c r="A3" s="3" t="s">
        <v>4</v>
      </c>
      <c r="B3" s="3">
        <f t="shared" ca="1" si="0"/>
        <v>31</v>
      </c>
      <c r="C3" s="4">
        <f>DATE(2024,6,4)</f>
        <v>45447</v>
      </c>
      <c r="D3" s="3">
        <v>0</v>
      </c>
      <c r="E3" s="3">
        <v>0</v>
      </c>
      <c r="F3" s="3" t="str">
        <f t="shared" ca="1" si="1"/>
        <v>oui</v>
      </c>
      <c r="G3" s="6">
        <f ca="1">IF(E3=1,"Ignored",IF(B3=0,"Noswitchfound",COUNTIF(INDIRECT(A3&amp;"!G2:G100"),"OK")*100/Main!B3))</f>
        <v>0</v>
      </c>
    </row>
    <row r="4" spans="1:14" ht="15.75" thickBot="1">
      <c r="A4" s="3" t="s">
        <v>5</v>
      </c>
      <c r="B4" s="3">
        <f t="shared" ca="1" si="0"/>
        <v>63</v>
      </c>
      <c r="C4" s="4">
        <f>DATE(2024,4,25)</f>
        <v>45407</v>
      </c>
      <c r="D4" s="3">
        <v>0</v>
      </c>
      <c r="E4" s="3">
        <v>1</v>
      </c>
      <c r="F4" s="3" t="str">
        <f t="shared" ca="1" si="1"/>
        <v>non</v>
      </c>
      <c r="G4" s="6" t="str">
        <f ca="1">IF(E4=1,"Ignored",IF(B4=0,"Noswitchfound",COUNTIF(INDIRECT(A4&amp;"!G2:G100"),"OK")*100/Main!B4))</f>
        <v>Ignored</v>
      </c>
      <c r="M4" t="s">
        <v>146</v>
      </c>
    </row>
    <row r="5" spans="1:14" ht="15.75" thickBot="1">
      <c r="A5" s="3" t="s">
        <v>6</v>
      </c>
      <c r="B5" s="3">
        <f t="shared" ca="1" si="0"/>
        <v>47</v>
      </c>
      <c r="C5" s="4">
        <f>DATE(2024,4,4)</f>
        <v>45386</v>
      </c>
      <c r="D5" s="3">
        <v>0</v>
      </c>
      <c r="E5" s="3">
        <v>0</v>
      </c>
      <c r="F5" s="3" t="str">
        <f t="shared" ca="1" si="1"/>
        <v>oui</v>
      </c>
      <c r="G5" s="6">
        <f ca="1">IF(E5=1,"Ignored",IF(B5=0,"Noswitchfound",COUNTIF(INDIRECT(A5&amp;"!G2:G100"),"OK")*100/Main!B5))</f>
        <v>0</v>
      </c>
    </row>
    <row r="6" spans="1:14" ht="15.75" thickBot="1">
      <c r="A6" s="3" t="s">
        <v>7</v>
      </c>
      <c r="B6" s="3">
        <f t="shared" ca="1" si="0"/>
        <v>0</v>
      </c>
      <c r="C6" s="4">
        <f>DATE(2024,4,2)</f>
        <v>45384</v>
      </c>
      <c r="D6" s="4">
        <f>DATE(2025,3,31)</f>
        <v>45747</v>
      </c>
      <c r="E6" s="3">
        <v>1</v>
      </c>
      <c r="F6" s="3" t="str">
        <f t="shared" ca="1" si="1"/>
        <v>non</v>
      </c>
      <c r="G6" s="6" t="str">
        <f ca="1">IF(E6=1,"Ignored",IF(B6=0,"Noswitchfound",COUNTIF(INDIRECT(A6&amp;"!G2:G100"),"OK")*100/Main!B6))</f>
        <v>Ignored</v>
      </c>
      <c r="M6" t="s">
        <v>147</v>
      </c>
    </row>
    <row r="7" spans="1:14" ht="15.75" thickBot="1">
      <c r="A7" s="3" t="s">
        <v>8</v>
      </c>
      <c r="B7" s="3">
        <f t="shared" ca="1" si="0"/>
        <v>58</v>
      </c>
      <c r="C7" s="4">
        <f>DATE(2024,6,3)</f>
        <v>45446</v>
      </c>
      <c r="D7" s="3">
        <v>0</v>
      </c>
      <c r="E7" s="3">
        <v>0</v>
      </c>
      <c r="F7" s="3" t="str">
        <f t="shared" ca="1" si="1"/>
        <v>oui</v>
      </c>
      <c r="G7" s="6">
        <f ca="1">IF(E7=1,"Ignored",IF(B7=0,"Noswitchfound",COUNTIF(INDIRECT(A7&amp;"!G2:G100"),"OK")*100/Main!B7))</f>
        <v>0</v>
      </c>
      <c r="M7">
        <v>2025</v>
      </c>
      <c r="N7" s="10" t="s">
        <v>148</v>
      </c>
    </row>
    <row r="8" spans="1:14" ht="15.75" thickBot="1">
      <c r="A8" s="3" t="s">
        <v>9</v>
      </c>
      <c r="B8" s="3">
        <f t="shared" ca="1" si="0"/>
        <v>6</v>
      </c>
      <c r="C8" s="4">
        <f>DATE(2024,4,3)</f>
        <v>45385</v>
      </c>
      <c r="D8" s="3">
        <v>0</v>
      </c>
      <c r="E8" s="3">
        <v>0</v>
      </c>
      <c r="F8" s="3" t="str">
        <f t="shared" ca="1" si="1"/>
        <v>oui</v>
      </c>
      <c r="G8" s="6">
        <f ca="1">IF(E8=1,"Ignored",IF(B8=0,"Noswitchfound",COUNTIF(INDIRECT(A8&amp;"!G2:G100"),"OK")*100/Main!B8))</f>
        <v>33.333333333333336</v>
      </c>
      <c r="M8">
        <v>2024</v>
      </c>
      <c r="N8" s="10" t="s">
        <v>149</v>
      </c>
    </row>
    <row r="9" spans="1:14" ht="15.75" thickBot="1">
      <c r="A9" s="3" t="s">
        <v>10</v>
      </c>
      <c r="B9" s="3">
        <f t="shared" ca="1" si="0"/>
        <v>23</v>
      </c>
      <c r="C9" s="4">
        <f>DATE(2024,6,13)</f>
        <v>45456</v>
      </c>
      <c r="D9" s="3">
        <v>0</v>
      </c>
      <c r="E9" s="3">
        <v>0</v>
      </c>
      <c r="F9" s="3" t="str">
        <f t="shared" ca="1" si="1"/>
        <v>oui</v>
      </c>
      <c r="G9" s="6">
        <f ca="1">IF(E9=1,"Ignored",IF(B9=0,"Noswitchfound",COUNTIF(INDIRECT(A9&amp;"!G2:G100"),"OK")*100/Main!B9))</f>
        <v>4.3478260869565215</v>
      </c>
    </row>
    <row r="10" spans="1:14" ht="15.75" thickBot="1">
      <c r="A10" s="3" t="s">
        <v>11</v>
      </c>
      <c r="B10" s="3">
        <f t="shared" ca="1" si="0"/>
        <v>27</v>
      </c>
      <c r="C10" s="4">
        <f>DATE(2024,5,17)</f>
        <v>45429</v>
      </c>
      <c r="D10" s="3">
        <v>0</v>
      </c>
      <c r="E10" s="3">
        <v>0</v>
      </c>
      <c r="F10" s="3" t="str">
        <f t="shared" ca="1" si="1"/>
        <v>oui</v>
      </c>
      <c r="G10" s="6">
        <f ca="1">IF(E10=1,"Ignored",IF(B10=0,"Noswitchfound",COUNTIF(INDIRECT(A10&amp;"!G2:G100"),"OK")*100/Main!B10))</f>
        <v>0</v>
      </c>
    </row>
    <row r="11" spans="1:14" ht="15.75" thickBot="1">
      <c r="A11" s="3" t="s">
        <v>12</v>
      </c>
      <c r="B11" s="3">
        <f t="shared" ca="1" si="0"/>
        <v>10</v>
      </c>
      <c r="C11" s="4">
        <f>DATE(2024,4,11)</f>
        <v>45393</v>
      </c>
      <c r="D11" s="3">
        <v>0</v>
      </c>
      <c r="E11" s="3">
        <v>0</v>
      </c>
      <c r="F11" s="3" t="str">
        <f t="shared" ca="1" si="1"/>
        <v>oui</v>
      </c>
      <c r="G11" s="6">
        <f ca="1">IF(E11=1,"Ignored",IF(B11=0,"Noswitchfound",COUNTIF(INDIRECT(A11&amp;"!G2:G100"),"OK")*100/Main!B11))</f>
        <v>60</v>
      </c>
    </row>
    <row r="12" spans="1:14" ht="15.75" thickBot="1">
      <c r="A12" s="3" t="s">
        <v>13</v>
      </c>
      <c r="B12" s="3">
        <f t="shared" ca="1" si="0"/>
        <v>33</v>
      </c>
      <c r="C12" s="4">
        <f>DATE(2024,6,11)</f>
        <v>45454</v>
      </c>
      <c r="D12" s="3">
        <v>0</v>
      </c>
      <c r="E12" s="3">
        <v>0</v>
      </c>
      <c r="F12" s="3" t="str">
        <f t="shared" ca="1" si="1"/>
        <v>oui</v>
      </c>
      <c r="G12" s="6">
        <f ca="1">IF(E12=1,"Ignored",IF(B12=0,"Noswitchfound",COUNTIF(INDIRECT(A12&amp;"!G2:G100"),"OK")*100/Main!B12))</f>
        <v>0</v>
      </c>
    </row>
    <row r="13" spans="1:14" ht="15.75" thickBot="1">
      <c r="A13" s="3" t="s">
        <v>14</v>
      </c>
      <c r="B13" s="3">
        <f t="shared" ca="1" si="0"/>
        <v>20</v>
      </c>
      <c r="C13" s="4">
        <f>DATE(2024,4,25)</f>
        <v>45407</v>
      </c>
      <c r="D13" s="3">
        <v>0</v>
      </c>
      <c r="E13" s="3">
        <v>0</v>
      </c>
      <c r="F13" s="3" t="str">
        <f t="shared" ca="1" si="1"/>
        <v>oui</v>
      </c>
      <c r="G13" s="6">
        <f ca="1">IF(E13=1,"Ignored",IF(B13=0,"Noswitchfound",COUNTIF(INDIRECT(A13&amp;"!G2:G100"),"OK")*100/Main!B13))</f>
        <v>0</v>
      </c>
    </row>
    <row r="14" spans="1:14" ht="15.75" thickBot="1">
      <c r="A14" s="3" t="s">
        <v>15</v>
      </c>
      <c r="B14" s="3">
        <f t="shared" ca="1" si="0"/>
        <v>18</v>
      </c>
      <c r="C14" s="4">
        <f>DATE(2024,4,30)</f>
        <v>45412</v>
      </c>
      <c r="D14" s="3">
        <v>0</v>
      </c>
      <c r="E14" s="3">
        <v>0</v>
      </c>
      <c r="F14" s="3" t="str">
        <f t="shared" ca="1" si="1"/>
        <v>oui</v>
      </c>
      <c r="G14" s="6">
        <f ca="1">IF(E14=1,"Ignored",IF(B14=0,"Noswitchfound",COUNTIF(INDIRECT(A14&amp;"!G2:G100"),"OK")*100/Main!B14))</f>
        <v>27.777777777777779</v>
      </c>
    </row>
    <row r="15" spans="1:14" ht="15.75" thickBot="1">
      <c r="A15" s="3" t="s">
        <v>16</v>
      </c>
      <c r="B15" s="3">
        <f t="shared" ca="1" si="0"/>
        <v>27</v>
      </c>
      <c r="C15" s="4">
        <f>DATE(2024,7,10)</f>
        <v>45483</v>
      </c>
      <c r="D15" s="3">
        <v>0</v>
      </c>
      <c r="E15" s="3">
        <v>0</v>
      </c>
      <c r="F15" s="3" t="str">
        <f t="shared" ca="1" si="1"/>
        <v>oui</v>
      </c>
      <c r="G15" s="6">
        <f ca="1">IF(E15=1,"Ignored",IF(B15=0,"Noswitchfound",COUNTIF(INDIRECT(A15&amp;"!G2:G100"),"OK")*100/Main!B15))</f>
        <v>0</v>
      </c>
    </row>
    <row r="16" spans="1:14" ht="15.75" thickBot="1">
      <c r="A16" s="3" t="s">
        <v>17</v>
      </c>
      <c r="B16" s="3">
        <f t="shared" ca="1" si="0"/>
        <v>15</v>
      </c>
      <c r="C16" s="4">
        <f>DATE(2024,5,15)</f>
        <v>45427</v>
      </c>
      <c r="D16" s="3">
        <v>0</v>
      </c>
      <c r="E16" s="3">
        <v>0</v>
      </c>
      <c r="F16" s="3" t="str">
        <f t="shared" ca="1" si="1"/>
        <v>oui</v>
      </c>
      <c r="G16" s="6">
        <f ca="1">IF(E16=1,"Ignored",IF(B16=0,"Noswitchfound",COUNTIF(INDIRECT(A16&amp;"!G2:G100"),"OK")*100/Main!B16))</f>
        <v>93.333333333333329</v>
      </c>
    </row>
    <row r="17" spans="1:7" ht="15.75" thickBot="1">
      <c r="A17" s="3" t="s">
        <v>18</v>
      </c>
      <c r="B17" s="3">
        <f t="shared" ca="1" si="0"/>
        <v>32</v>
      </c>
      <c r="C17" s="4">
        <f>DATE(2024,4,22)</f>
        <v>45404</v>
      </c>
      <c r="D17" s="3">
        <v>0</v>
      </c>
      <c r="E17" s="3">
        <v>0</v>
      </c>
      <c r="F17" s="3" t="str">
        <f t="shared" ca="1" si="1"/>
        <v>oui</v>
      </c>
      <c r="G17" s="6">
        <f ca="1">IF(E17=1,"Ignored",IF(B17=0,"Noswitchfound",COUNTIF(INDIRECT(A17&amp;"!G2:G100"),"OK")*100/Main!B17))</f>
        <v>90.625</v>
      </c>
    </row>
    <row r="18" spans="1:7" ht="15.75" thickBot="1">
      <c r="A18" s="3" t="s">
        <v>19</v>
      </c>
      <c r="B18" s="3">
        <f t="shared" ca="1" si="0"/>
        <v>11</v>
      </c>
      <c r="C18" s="4">
        <f>DATE(2024,4,24)</f>
        <v>45406</v>
      </c>
      <c r="D18" s="3">
        <v>0</v>
      </c>
      <c r="E18" s="3">
        <v>0</v>
      </c>
      <c r="F18" s="3" t="str">
        <f t="shared" ca="1" si="1"/>
        <v>oui</v>
      </c>
      <c r="G18" s="6">
        <f ca="1">IF(E18=1,"Ignored",IF(B18=0,"Noswitchfound",COUNTIF(INDIRECT(A18&amp;"!G2:G100"),"OK")*100/Main!B18))</f>
        <v>45.454545454545453</v>
      </c>
    </row>
    <row r="26" spans="1:7">
      <c r="A26" s="5"/>
    </row>
  </sheetData>
  <conditionalFormatting sqref="E2:E18">
    <cfRule type="colorScale" priority="2">
      <colorScale>
        <cfvo type="num" val="0"/>
        <cfvo type="num" val="1"/>
        <color theme="2" tint="-9.9978637043366805E-2"/>
        <color theme="5" tint="-0.249977111117893"/>
      </colorScale>
    </cfRule>
  </conditionalFormatting>
  <conditionalFormatting sqref="F2:F18">
    <cfRule type="containsText" dxfId="54" priority="3" operator="containsText" text="non">
      <formula>NOT(ISERROR(SEARCH("non",F2)))</formula>
    </cfRule>
    <cfRule type="containsText" dxfId="53" priority="4" operator="containsText" text="oui">
      <formula>NOT(ISERROR(SEARCH("oui",F2)))</formula>
    </cfRule>
  </conditionalFormatting>
  <conditionalFormatting sqref="G2:G18">
    <cfRule type="dataBar" priority="1">
      <dataBar>
        <cfvo type="percent" val="0"/>
        <cfvo type="num" val="100"/>
        <color theme="9" tint="-0.249977111117893"/>
      </dataBar>
      <extLst>
        <ext xmlns:x14="http://schemas.microsoft.com/office/spreadsheetml/2009/9/main" uri="{B025F937-C7B1-47D3-B67F-A62EFF666E3E}">
          <x14:id>{949602A4-D7CF-45A4-A56E-48AA47807923}</x14:id>
        </ext>
      </extLst>
    </cfRule>
  </conditionalFormatting>
  <pageMargins left="0.7" right="0.7" top="0.75" bottom="0.75" header="0.3" footer="0.3"/>
  <pageSetup paperSize="9" orientation="portrait" horizontalDpi="360" verticalDpi="36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9602A4-D7CF-45A4-A56E-48AA47807923}">
            <x14:dataBar minLength="0" maxLength="100" gradient="0">
              <x14:cfvo type="percent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G2:G18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47761-F758-497B-87A6-FEF345A67B22}">
  <sheetPr codeName="Feuil11"/>
  <dimension ref="A1:J37"/>
  <sheetViews>
    <sheetView workbookViewId="0">
      <selection activeCell="B2" sqref="B2:B26"/>
    </sheetView>
  </sheetViews>
  <sheetFormatPr baseColWidth="10" defaultColWidth="11.42578125" defaultRowHeight="15"/>
  <cols>
    <col min="1" max="1" width="14.7109375" bestFit="1" customWidth="1"/>
    <col min="2" max="2" width="11.5703125" bestFit="1" customWidth="1"/>
    <col min="3" max="3" width="13.42578125" bestFit="1" customWidth="1"/>
    <col min="4" max="4" width="31" bestFit="1" customWidth="1"/>
    <col min="5" max="5" width="18.42578125" bestFit="1" customWidth="1"/>
    <col min="6" max="6" width="7.140625" bestFit="1" customWidth="1"/>
    <col min="7" max="7" width="12.85546875" bestFit="1" customWidth="1"/>
    <col min="8" max="8" width="17.85546875" bestFit="1" customWidth="1"/>
    <col min="9" max="9" width="7.42578125" bestFit="1" customWidth="1"/>
    <col min="10" max="10" width="6.7109375" bestFit="1" customWidth="1"/>
  </cols>
  <sheetData>
    <row r="1" spans="1:10" ht="15.75" thickBot="1">
      <c r="A1" s="7" t="s">
        <v>30</v>
      </c>
      <c r="B1" s="7" t="s">
        <v>31</v>
      </c>
      <c r="C1" s="7" t="s">
        <v>32</v>
      </c>
      <c r="D1" s="8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  <c r="J1" s="7" t="s">
        <v>23</v>
      </c>
    </row>
    <row r="2" spans="1:10">
      <c r="A2" t="s">
        <v>111</v>
      </c>
      <c r="C2" t="s">
        <v>112</v>
      </c>
      <c r="D2" t="s">
        <v>113</v>
      </c>
      <c r="E2" t="s">
        <v>113</v>
      </c>
      <c r="F2" t="s">
        <v>113</v>
      </c>
      <c r="G2" t="str">
        <f>IF(E2=H2,"OK","NOK")</f>
        <v>OK</v>
      </c>
      <c r="H2" t="s">
        <v>113</v>
      </c>
      <c r="I2" t="s">
        <v>113</v>
      </c>
      <c r="J2">
        <v>1</v>
      </c>
    </row>
    <row r="3" spans="1:10">
      <c r="A3" t="s">
        <v>114</v>
      </c>
      <c r="C3" t="s">
        <v>60</v>
      </c>
      <c r="D3" t="s">
        <v>21</v>
      </c>
      <c r="E3" t="s">
        <v>61</v>
      </c>
      <c r="F3" t="s">
        <v>10</v>
      </c>
      <c r="G3" t="str">
        <f t="shared" ref="G3:G26" si="0">IF(E3=H3,"OK","NOK")</f>
        <v>NOK</v>
      </c>
      <c r="H3" s="1" t="str">
        <f>IFERROR(VLOOKUP(D3,Firmware!$A$1:$B$1000,2,FALSE),"Nontrouvé")</f>
        <v>Cupertino-17.9.6a</v>
      </c>
      <c r="I3" t="s">
        <v>44</v>
      </c>
      <c r="J3">
        <v>0</v>
      </c>
    </row>
    <row r="4" spans="1:10">
      <c r="A4" t="s">
        <v>115</v>
      </c>
      <c r="C4" t="s">
        <v>60</v>
      </c>
      <c r="D4" t="s">
        <v>21</v>
      </c>
      <c r="E4" t="s">
        <v>61</v>
      </c>
      <c r="F4" t="s">
        <v>10</v>
      </c>
      <c r="G4" t="str">
        <f t="shared" si="0"/>
        <v>NOK</v>
      </c>
      <c r="H4" s="1" t="str">
        <f>IFERROR(VLOOKUP(D4,Firmware!$A$1:$B$1000,2,FALSE),"Nontrouvé")</f>
        <v>Cupertino-17.9.6a</v>
      </c>
      <c r="I4" t="s">
        <v>44</v>
      </c>
      <c r="J4">
        <v>0</v>
      </c>
    </row>
    <row r="5" spans="1:10">
      <c r="A5" t="s">
        <v>116</v>
      </c>
      <c r="C5" t="s">
        <v>60</v>
      </c>
      <c r="D5" t="s">
        <v>21</v>
      </c>
      <c r="E5" t="s">
        <v>61</v>
      </c>
      <c r="F5" t="s">
        <v>10</v>
      </c>
      <c r="G5" t="str">
        <f t="shared" si="0"/>
        <v>NOK</v>
      </c>
      <c r="H5" s="1" t="str">
        <f>IFERROR(VLOOKUP(D5,Firmware!$A$1:$B$1000,2,FALSE),"Nontrouvé")</f>
        <v>Cupertino-17.9.6a</v>
      </c>
      <c r="I5" t="s">
        <v>44</v>
      </c>
      <c r="J5">
        <v>0</v>
      </c>
    </row>
    <row r="6" spans="1:10">
      <c r="A6" t="s">
        <v>117</v>
      </c>
      <c r="C6" t="s">
        <v>60</v>
      </c>
      <c r="D6" t="s">
        <v>21</v>
      </c>
      <c r="E6" t="s">
        <v>61</v>
      </c>
      <c r="F6" t="s">
        <v>10</v>
      </c>
      <c r="G6" t="str">
        <f t="shared" si="0"/>
        <v>NOK</v>
      </c>
      <c r="H6" s="1" t="str">
        <f>IFERROR(VLOOKUP(D6,Firmware!$A$1:$B$1000,2,FALSE),"Nontrouvé")</f>
        <v>Cupertino-17.9.6a</v>
      </c>
      <c r="I6" t="s">
        <v>44</v>
      </c>
      <c r="J6">
        <v>0</v>
      </c>
    </row>
    <row r="7" spans="1:10">
      <c r="A7" t="s">
        <v>118</v>
      </c>
      <c r="C7" t="s">
        <v>60</v>
      </c>
      <c r="D7" t="s">
        <v>21</v>
      </c>
      <c r="E7" t="s">
        <v>61</v>
      </c>
      <c r="F7" t="s">
        <v>10</v>
      </c>
      <c r="G7" t="str">
        <f t="shared" si="0"/>
        <v>NOK</v>
      </c>
      <c r="H7" s="1" t="str">
        <f>IFERROR(VLOOKUP(D7,Firmware!$A$1:$B$1000,2,FALSE),"Nontrouvé")</f>
        <v>Cupertino-17.9.6a</v>
      </c>
      <c r="I7" t="s">
        <v>44</v>
      </c>
      <c r="J7">
        <v>0</v>
      </c>
    </row>
    <row r="8" spans="1:10">
      <c r="A8" t="s">
        <v>119</v>
      </c>
      <c r="C8" t="s">
        <v>60</v>
      </c>
      <c r="D8" t="s">
        <v>21</v>
      </c>
      <c r="E8" t="s">
        <v>61</v>
      </c>
      <c r="F8" t="s">
        <v>10</v>
      </c>
      <c r="G8" t="str">
        <f t="shared" si="0"/>
        <v>NOK</v>
      </c>
      <c r="H8" s="1" t="str">
        <f>IFERROR(VLOOKUP(D8,Firmware!$A$1:$B$1000,2,FALSE),"Nontrouvé")</f>
        <v>Cupertino-17.9.6a</v>
      </c>
      <c r="I8" t="s">
        <v>44</v>
      </c>
      <c r="J8">
        <v>0</v>
      </c>
    </row>
    <row r="9" spans="1:10">
      <c r="A9" t="s">
        <v>120</v>
      </c>
      <c r="C9" t="s">
        <v>60</v>
      </c>
      <c r="D9" t="s">
        <v>21</v>
      </c>
      <c r="E9" t="s">
        <v>61</v>
      </c>
      <c r="F9" t="s">
        <v>10</v>
      </c>
      <c r="G9" t="str">
        <f t="shared" si="0"/>
        <v>NOK</v>
      </c>
      <c r="H9" s="1" t="str">
        <f>IFERROR(VLOOKUP(D9,Firmware!$A$1:$B$1000,2,FALSE),"Nontrouvé")</f>
        <v>Cupertino-17.9.6a</v>
      </c>
      <c r="I9" t="s">
        <v>44</v>
      </c>
      <c r="J9">
        <v>0</v>
      </c>
    </row>
    <row r="10" spans="1:10">
      <c r="A10" t="s">
        <v>121</v>
      </c>
      <c r="C10" t="s">
        <v>60</v>
      </c>
      <c r="D10" t="s">
        <v>21</v>
      </c>
      <c r="E10" t="s">
        <v>61</v>
      </c>
      <c r="F10" t="s">
        <v>10</v>
      </c>
      <c r="G10" t="str">
        <f t="shared" si="0"/>
        <v>NOK</v>
      </c>
      <c r="H10" s="1" t="str">
        <f>IFERROR(VLOOKUP(D10,Firmware!$A$1:$B$1000,2,FALSE),"Nontrouvé")</f>
        <v>Cupertino-17.9.6a</v>
      </c>
      <c r="I10" t="s">
        <v>44</v>
      </c>
      <c r="J10">
        <v>0</v>
      </c>
    </row>
    <row r="11" spans="1:10">
      <c r="A11" t="s">
        <v>122</v>
      </c>
      <c r="C11" t="s">
        <v>60</v>
      </c>
      <c r="D11" t="s">
        <v>21</v>
      </c>
      <c r="E11" t="s">
        <v>61</v>
      </c>
      <c r="F11" t="s">
        <v>10</v>
      </c>
      <c r="G11" t="str">
        <f t="shared" si="0"/>
        <v>NOK</v>
      </c>
      <c r="H11" s="1" t="str">
        <f>IFERROR(VLOOKUP(D11,Firmware!$A$1:$B$1000,2,FALSE),"Nontrouvé")</f>
        <v>Cupertino-17.9.6a</v>
      </c>
      <c r="I11" t="s">
        <v>44</v>
      </c>
      <c r="J11">
        <v>0</v>
      </c>
    </row>
    <row r="12" spans="1:10">
      <c r="A12" t="s">
        <v>123</v>
      </c>
      <c r="C12" t="s">
        <v>60</v>
      </c>
      <c r="D12" t="s">
        <v>21</v>
      </c>
      <c r="E12" t="s">
        <v>61</v>
      </c>
      <c r="F12" t="s">
        <v>10</v>
      </c>
      <c r="G12" t="str">
        <f t="shared" si="0"/>
        <v>NOK</v>
      </c>
      <c r="H12" s="1" t="str">
        <f>IFERROR(VLOOKUP(D12,Firmware!$A$1:$B$1000,2,FALSE),"Nontrouvé")</f>
        <v>Cupertino-17.9.6a</v>
      </c>
      <c r="I12" t="s">
        <v>44</v>
      </c>
      <c r="J12">
        <v>0</v>
      </c>
    </row>
    <row r="13" spans="1:10">
      <c r="A13" t="s">
        <v>124</v>
      </c>
      <c r="C13" t="s">
        <v>60</v>
      </c>
      <c r="D13" t="s">
        <v>21</v>
      </c>
      <c r="E13" t="s">
        <v>61</v>
      </c>
      <c r="F13" t="s">
        <v>10</v>
      </c>
      <c r="G13" t="str">
        <f t="shared" si="0"/>
        <v>NOK</v>
      </c>
      <c r="H13" s="1" t="str">
        <f>IFERROR(VLOOKUP(D13,Firmware!$A$1:$B$1000,2,FALSE),"Nontrouvé")</f>
        <v>Cupertino-17.9.6a</v>
      </c>
      <c r="I13" t="s">
        <v>44</v>
      </c>
      <c r="J13">
        <v>0</v>
      </c>
    </row>
    <row r="14" spans="1:10">
      <c r="A14" t="s">
        <v>125</v>
      </c>
      <c r="C14" t="s">
        <v>60</v>
      </c>
      <c r="D14" t="s">
        <v>21</v>
      </c>
      <c r="E14" t="s">
        <v>61</v>
      </c>
      <c r="F14" t="s">
        <v>10</v>
      </c>
      <c r="G14" t="str">
        <f t="shared" si="0"/>
        <v>NOK</v>
      </c>
      <c r="H14" s="1" t="str">
        <f>IFERROR(VLOOKUP(D14,Firmware!$A$1:$B$1000,2,FALSE),"Nontrouvé")</f>
        <v>Cupertino-17.9.6a</v>
      </c>
      <c r="I14" t="s">
        <v>44</v>
      </c>
      <c r="J14">
        <v>0</v>
      </c>
    </row>
    <row r="15" spans="1:10">
      <c r="A15" t="s">
        <v>126</v>
      </c>
      <c r="C15" t="s">
        <v>60</v>
      </c>
      <c r="D15" t="s">
        <v>21</v>
      </c>
      <c r="E15" t="s">
        <v>61</v>
      </c>
      <c r="F15" t="s">
        <v>10</v>
      </c>
      <c r="G15" t="str">
        <f t="shared" si="0"/>
        <v>NOK</v>
      </c>
      <c r="H15" s="1" t="str">
        <f>IFERROR(VLOOKUP(D15,Firmware!$A$1:$B$1000,2,FALSE),"Nontrouvé")</f>
        <v>Cupertino-17.9.6a</v>
      </c>
      <c r="I15" t="s">
        <v>44</v>
      </c>
      <c r="J15">
        <v>0</v>
      </c>
    </row>
    <row r="16" spans="1:10">
      <c r="A16" t="s">
        <v>127</v>
      </c>
      <c r="C16" t="s">
        <v>60</v>
      </c>
      <c r="D16" t="s">
        <v>21</v>
      </c>
      <c r="E16" t="s">
        <v>61</v>
      </c>
      <c r="F16" t="s">
        <v>10</v>
      </c>
      <c r="G16" t="str">
        <f t="shared" si="0"/>
        <v>NOK</v>
      </c>
      <c r="H16" s="1" t="str">
        <f>IFERROR(VLOOKUP(D16,Firmware!$A$1:$B$1000,2,FALSE),"Nontrouvé")</f>
        <v>Cupertino-17.9.6a</v>
      </c>
      <c r="I16" t="s">
        <v>44</v>
      </c>
      <c r="J16">
        <v>0</v>
      </c>
    </row>
    <row r="17" spans="1:10">
      <c r="A17" t="s">
        <v>128</v>
      </c>
      <c r="C17" t="s">
        <v>60</v>
      </c>
      <c r="D17" t="s">
        <v>21</v>
      </c>
      <c r="E17" t="s">
        <v>61</v>
      </c>
      <c r="F17" t="s">
        <v>10</v>
      </c>
      <c r="G17" t="str">
        <f t="shared" si="0"/>
        <v>NOK</v>
      </c>
      <c r="H17" s="1" t="str">
        <f>IFERROR(VLOOKUP(D17,Firmware!$A$1:$B$1000,2,FALSE),"Nontrouvé")</f>
        <v>Cupertino-17.9.6a</v>
      </c>
      <c r="I17" t="s">
        <v>44</v>
      </c>
      <c r="J17">
        <v>0</v>
      </c>
    </row>
    <row r="18" spans="1:10">
      <c r="A18" t="s">
        <v>129</v>
      </c>
      <c r="C18" t="s">
        <v>60</v>
      </c>
      <c r="D18" t="s">
        <v>21</v>
      </c>
      <c r="E18" t="s">
        <v>61</v>
      </c>
      <c r="F18" t="s">
        <v>10</v>
      </c>
      <c r="G18" t="str">
        <f t="shared" si="0"/>
        <v>NOK</v>
      </c>
      <c r="H18" s="1" t="str">
        <f>IFERROR(VLOOKUP(D18,Firmware!$A$1:$B$1000,2,FALSE),"Nontrouvé")</f>
        <v>Cupertino-17.9.6a</v>
      </c>
      <c r="I18" t="s">
        <v>44</v>
      </c>
      <c r="J18">
        <v>0</v>
      </c>
    </row>
    <row r="19" spans="1:10">
      <c r="A19" t="s">
        <v>130</v>
      </c>
      <c r="C19" t="s">
        <v>60</v>
      </c>
      <c r="D19" t="s">
        <v>21</v>
      </c>
      <c r="E19" t="s">
        <v>61</v>
      </c>
      <c r="F19" t="s">
        <v>10</v>
      </c>
      <c r="G19" t="str">
        <f t="shared" si="0"/>
        <v>NOK</v>
      </c>
      <c r="H19" s="1" t="str">
        <f>IFERROR(VLOOKUP(D19,Firmware!$A$1:$B$1000,2,FALSE),"Nontrouvé")</f>
        <v>Cupertino-17.9.6a</v>
      </c>
      <c r="I19" t="s">
        <v>44</v>
      </c>
      <c r="J19">
        <v>0</v>
      </c>
    </row>
    <row r="20" spans="1:10">
      <c r="A20" t="s">
        <v>131</v>
      </c>
      <c r="C20" t="s">
        <v>60</v>
      </c>
      <c r="D20" t="s">
        <v>21</v>
      </c>
      <c r="E20" t="s">
        <v>61</v>
      </c>
      <c r="F20" t="s">
        <v>10</v>
      </c>
      <c r="G20" t="str">
        <f t="shared" si="0"/>
        <v>NOK</v>
      </c>
      <c r="H20" s="1" t="str">
        <f>IFERROR(VLOOKUP(D20,Firmware!$A$1:$B$1000,2,FALSE),"Nontrouvé")</f>
        <v>Cupertino-17.9.6a</v>
      </c>
      <c r="I20" t="s">
        <v>44</v>
      </c>
      <c r="J20">
        <v>0</v>
      </c>
    </row>
    <row r="21" spans="1:10">
      <c r="A21" t="s">
        <v>132</v>
      </c>
      <c r="C21" t="s">
        <v>60</v>
      </c>
      <c r="D21" t="s">
        <v>21</v>
      </c>
      <c r="E21" t="s">
        <v>61</v>
      </c>
      <c r="F21" t="s">
        <v>10</v>
      </c>
      <c r="G21" t="str">
        <f t="shared" si="0"/>
        <v>NOK</v>
      </c>
      <c r="H21" s="1" t="str">
        <f>IFERROR(VLOOKUP(D21,Firmware!$A$1:$B$1000,2,FALSE),"Nontrouvé")</f>
        <v>Cupertino-17.9.6a</v>
      </c>
      <c r="I21" t="s">
        <v>44</v>
      </c>
      <c r="J21">
        <v>0</v>
      </c>
    </row>
    <row r="22" spans="1:10">
      <c r="A22" t="s">
        <v>133</v>
      </c>
      <c r="C22" t="s">
        <v>60</v>
      </c>
      <c r="D22" t="s">
        <v>134</v>
      </c>
      <c r="E22" t="s">
        <v>135</v>
      </c>
      <c r="F22" t="s">
        <v>10</v>
      </c>
      <c r="G22" t="str">
        <f t="shared" si="0"/>
        <v>NOK</v>
      </c>
      <c r="H22" s="1" t="str">
        <f>IFERROR(VLOOKUP(D22,Firmware!$A$1:$B$1000,2,FALSE),"Nontrouvé")</f>
        <v>Nontrouvé</v>
      </c>
      <c r="I22" t="s">
        <v>44</v>
      </c>
      <c r="J22">
        <v>1</v>
      </c>
    </row>
    <row r="23" spans="1:10">
      <c r="A23" t="s">
        <v>136</v>
      </c>
      <c r="C23" t="s">
        <v>60</v>
      </c>
      <c r="D23" t="s">
        <v>21</v>
      </c>
      <c r="E23" t="s">
        <v>61</v>
      </c>
      <c r="F23" t="s">
        <v>10</v>
      </c>
      <c r="G23" t="str">
        <f t="shared" si="0"/>
        <v>NOK</v>
      </c>
      <c r="H23" s="1" t="str">
        <f>IFERROR(VLOOKUP(D23,Firmware!$A$1:$B$1000,2,FALSE),"Nontrouvé")</f>
        <v>Cupertino-17.9.6a</v>
      </c>
      <c r="I23" t="s">
        <v>44</v>
      </c>
      <c r="J23">
        <v>0</v>
      </c>
    </row>
    <row r="24" spans="1:10">
      <c r="A24" t="s">
        <v>137</v>
      </c>
      <c r="C24" t="s">
        <v>60</v>
      </c>
      <c r="D24" t="s">
        <v>21</v>
      </c>
      <c r="E24" t="s">
        <v>61</v>
      </c>
      <c r="F24" t="s">
        <v>10</v>
      </c>
      <c r="G24" t="str">
        <f t="shared" si="0"/>
        <v>NOK</v>
      </c>
      <c r="H24" s="1" t="str">
        <f>IFERROR(VLOOKUP(D24,Firmware!$A$1:$B$1000,2,FALSE),"Nontrouvé")</f>
        <v>Cupertino-17.9.6a</v>
      </c>
      <c r="I24" t="s">
        <v>44</v>
      </c>
      <c r="J24">
        <v>0</v>
      </c>
    </row>
    <row r="25" spans="1:10">
      <c r="A25" t="s">
        <v>138</v>
      </c>
      <c r="C25" t="s">
        <v>60</v>
      </c>
      <c r="D25" t="s">
        <v>21</v>
      </c>
      <c r="E25" t="s">
        <v>61</v>
      </c>
      <c r="F25" t="s">
        <v>10</v>
      </c>
      <c r="G25" t="str">
        <f t="shared" si="0"/>
        <v>NOK</v>
      </c>
      <c r="H25" s="1" t="str">
        <f>IFERROR(VLOOKUP(D25,Firmware!$A$1:$B$1000,2,FALSE),"Nontrouvé")</f>
        <v>Cupertino-17.9.6a</v>
      </c>
      <c r="I25" t="s">
        <v>44</v>
      </c>
      <c r="J25">
        <v>0</v>
      </c>
    </row>
    <row r="26" spans="1:10">
      <c r="A26" t="s">
        <v>139</v>
      </c>
      <c r="C26" t="s">
        <v>60</v>
      </c>
      <c r="D26" t="s">
        <v>21</v>
      </c>
      <c r="E26" t="s">
        <v>61</v>
      </c>
      <c r="F26" t="s">
        <v>10</v>
      </c>
      <c r="G26" t="str">
        <f t="shared" si="0"/>
        <v>NOK</v>
      </c>
      <c r="H26" s="1" t="str">
        <f>IFERROR(VLOOKUP(D26,Firmware!$A$1:$B$1000,2,FALSE),"Nontrouvé")</f>
        <v>Cupertino-17.9.6a</v>
      </c>
      <c r="I26" t="s">
        <v>44</v>
      </c>
      <c r="J26">
        <v>0</v>
      </c>
    </row>
    <row r="27" spans="1:10">
      <c r="H27" s="1"/>
    </row>
    <row r="28" spans="1:10">
      <c r="H28" s="1"/>
    </row>
    <row r="29" spans="1:10">
      <c r="H29" s="1"/>
    </row>
    <row r="30" spans="1:10">
      <c r="H30" s="1"/>
    </row>
    <row r="31" spans="1:10">
      <c r="H31" s="1"/>
    </row>
    <row r="32" spans="1:10">
      <c r="H32" s="1"/>
    </row>
    <row r="33" spans="8:8">
      <c r="H33" s="1"/>
    </row>
    <row r="34" spans="8:8">
      <c r="H34" s="1"/>
    </row>
    <row r="35" spans="8:8">
      <c r="H35" s="1"/>
    </row>
    <row r="36" spans="8:8">
      <c r="H36" s="1"/>
    </row>
    <row r="37" spans="8:8">
      <c r="H37" s="1"/>
    </row>
  </sheetData>
  <conditionalFormatting sqref="A2:J1000">
    <cfRule type="expression" dxfId="29" priority="3">
      <formula>$J2=1</formula>
    </cfRule>
  </conditionalFormatting>
  <conditionalFormatting sqref="G2:G1000">
    <cfRule type="expression" dxfId="28" priority="1">
      <formula>$G2="OK"</formula>
    </cfRule>
  </conditionalFormatting>
  <conditionalFormatting sqref="I2:I1000">
    <cfRule type="expression" dxfId="27" priority="2">
      <formula>$I2="Stack"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FBCF7-8034-4C01-ABA5-A280F0BD3FEA}">
  <sheetPr codeName="Feuil12"/>
  <dimension ref="A1:J37"/>
  <sheetViews>
    <sheetView workbookViewId="0">
      <selection activeCell="B2" sqref="B2:B30"/>
    </sheetView>
  </sheetViews>
  <sheetFormatPr baseColWidth="10" defaultColWidth="11.42578125" defaultRowHeight="15"/>
  <cols>
    <col min="1" max="1" width="14.7109375" bestFit="1" customWidth="1"/>
    <col min="2" max="2" width="11.5703125" bestFit="1" customWidth="1"/>
    <col min="3" max="3" width="13.42578125" bestFit="1" customWidth="1"/>
    <col min="4" max="4" width="31" bestFit="1" customWidth="1"/>
    <col min="5" max="5" width="18.42578125" bestFit="1" customWidth="1"/>
    <col min="6" max="6" width="7.140625" bestFit="1" customWidth="1"/>
    <col min="7" max="7" width="12.85546875" bestFit="1" customWidth="1"/>
    <col min="8" max="8" width="17.85546875" bestFit="1" customWidth="1"/>
    <col min="9" max="9" width="7.42578125" bestFit="1" customWidth="1"/>
    <col min="10" max="10" width="6.7109375" bestFit="1" customWidth="1"/>
  </cols>
  <sheetData>
    <row r="1" spans="1:10" ht="15.75" thickBot="1">
      <c r="A1" s="7" t="s">
        <v>30</v>
      </c>
      <c r="B1" s="7" t="s">
        <v>31</v>
      </c>
      <c r="C1" s="7" t="s">
        <v>32</v>
      </c>
      <c r="D1" s="8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  <c r="J1" s="7" t="s">
        <v>23</v>
      </c>
    </row>
    <row r="2" spans="1:10">
      <c r="A2" t="s">
        <v>346</v>
      </c>
      <c r="C2" t="s">
        <v>281</v>
      </c>
      <c r="D2" t="s">
        <v>347</v>
      </c>
      <c r="E2" t="s">
        <v>283</v>
      </c>
      <c r="F2" t="s">
        <v>62</v>
      </c>
      <c r="G2" t="str">
        <f>IF(E2=H2,"OK","NOK")</f>
        <v>NOK</v>
      </c>
      <c r="H2" t="str">
        <f>IFERROR(VLOOKUP(D2,Firmware!$A$2:$B$1000,2,FALSE),"Nontrouvé")</f>
        <v>WC.16.11.0024</v>
      </c>
      <c r="I2" t="s">
        <v>44</v>
      </c>
      <c r="J2">
        <v>0</v>
      </c>
    </row>
    <row r="3" spans="1:10">
      <c r="A3" t="s">
        <v>348</v>
      </c>
      <c r="C3" t="s">
        <v>206</v>
      </c>
      <c r="D3">
        <v>8320</v>
      </c>
      <c r="E3" t="s">
        <v>349</v>
      </c>
      <c r="F3" t="s">
        <v>62</v>
      </c>
      <c r="G3" t="str">
        <f t="shared" ref="G3:G30" si="0">IF(E3=H3,"OK","NOK")</f>
        <v>NOK</v>
      </c>
      <c r="H3" t="str">
        <f>IFERROR(VLOOKUP(D3,Firmware!$A$2:$B$1000,2,FALSE),"Nontrouvé")</f>
        <v>Nontrouvé</v>
      </c>
      <c r="I3" t="s">
        <v>44</v>
      </c>
      <c r="J3">
        <v>1</v>
      </c>
    </row>
    <row r="4" spans="1:10">
      <c r="A4" t="s">
        <v>350</v>
      </c>
      <c r="C4" t="s">
        <v>206</v>
      </c>
      <c r="D4">
        <v>8320</v>
      </c>
      <c r="E4" t="s">
        <v>349</v>
      </c>
      <c r="F4" t="s">
        <v>62</v>
      </c>
      <c r="G4" t="str">
        <f t="shared" si="0"/>
        <v>NOK</v>
      </c>
      <c r="H4" t="str">
        <f>IFERROR(VLOOKUP(D4,Firmware!$A$2:$B$1000,2,FALSE),"Nontrouvé")</f>
        <v>Nontrouvé</v>
      </c>
      <c r="I4" t="s">
        <v>44</v>
      </c>
      <c r="J4">
        <v>1</v>
      </c>
    </row>
    <row r="5" spans="1:10">
      <c r="A5" t="s">
        <v>351</v>
      </c>
      <c r="C5" t="s">
        <v>281</v>
      </c>
      <c r="D5" t="s">
        <v>347</v>
      </c>
      <c r="E5" t="s">
        <v>283</v>
      </c>
      <c r="F5" t="s">
        <v>62</v>
      </c>
      <c r="G5" t="str">
        <f t="shared" si="0"/>
        <v>NOK</v>
      </c>
      <c r="H5" t="str">
        <f>IFERROR(VLOOKUP(D5,Firmware!$A$2:$B$1000,2,FALSE),"Nontrouvé")</f>
        <v>WC.16.11.0024</v>
      </c>
      <c r="I5" t="s">
        <v>44</v>
      </c>
      <c r="J5">
        <v>0</v>
      </c>
    </row>
    <row r="6" spans="1:10">
      <c r="A6" t="s">
        <v>352</v>
      </c>
      <c r="C6" t="s">
        <v>206</v>
      </c>
      <c r="D6">
        <v>6200</v>
      </c>
      <c r="E6" t="s">
        <v>207</v>
      </c>
      <c r="F6" t="s">
        <v>62</v>
      </c>
      <c r="G6" t="str">
        <f t="shared" si="0"/>
        <v>NOK</v>
      </c>
      <c r="H6" t="str">
        <f>IFERROR(VLOOKUP(D6,Firmware!$A$2:$B$1000,2,FALSE),"Nontrouvé")</f>
        <v>ML.10.13.1080</v>
      </c>
      <c r="I6" t="s">
        <v>44</v>
      </c>
      <c r="J6">
        <v>0</v>
      </c>
    </row>
    <row r="7" spans="1:10">
      <c r="A7" t="s">
        <v>353</v>
      </c>
      <c r="C7" t="s">
        <v>281</v>
      </c>
      <c r="D7" t="s">
        <v>347</v>
      </c>
      <c r="E7" t="s">
        <v>283</v>
      </c>
      <c r="F7" t="s">
        <v>62</v>
      </c>
      <c r="G7" t="str">
        <f t="shared" si="0"/>
        <v>NOK</v>
      </c>
      <c r="H7" t="str">
        <f>IFERROR(VLOOKUP(D7,Firmware!$A$2:$B$1000,2,FALSE),"Nontrouvé")</f>
        <v>WC.16.11.0024</v>
      </c>
      <c r="I7" t="s">
        <v>44</v>
      </c>
      <c r="J7">
        <v>0</v>
      </c>
    </row>
    <row r="8" spans="1:10">
      <c r="A8" t="s">
        <v>354</v>
      </c>
      <c r="C8" t="s">
        <v>281</v>
      </c>
      <c r="D8" t="s">
        <v>347</v>
      </c>
      <c r="E8" t="s">
        <v>283</v>
      </c>
      <c r="F8" t="s">
        <v>62</v>
      </c>
      <c r="G8" t="str">
        <f t="shared" si="0"/>
        <v>NOK</v>
      </c>
      <c r="H8" t="str">
        <f>IFERROR(VLOOKUP(D8,Firmware!$A$2:$B$1000,2,FALSE),"Nontrouvé")</f>
        <v>WC.16.11.0024</v>
      </c>
      <c r="I8" t="s">
        <v>44</v>
      </c>
      <c r="J8">
        <v>0</v>
      </c>
    </row>
    <row r="9" spans="1:10">
      <c r="A9" t="s">
        <v>355</v>
      </c>
      <c r="C9" t="s">
        <v>281</v>
      </c>
      <c r="D9" t="s">
        <v>347</v>
      </c>
      <c r="E9" t="s">
        <v>356</v>
      </c>
      <c r="F9" t="s">
        <v>62</v>
      </c>
      <c r="G9" t="str">
        <f t="shared" si="0"/>
        <v>NOK</v>
      </c>
      <c r="H9" t="str">
        <f>IFERROR(VLOOKUP(D9,Firmware!$A$2:$B$1000,2,FALSE),"Nontrouvé")</f>
        <v>WC.16.11.0024</v>
      </c>
      <c r="I9" t="s">
        <v>44</v>
      </c>
      <c r="J9">
        <v>0</v>
      </c>
    </row>
    <row r="10" spans="1:10">
      <c r="A10" t="s">
        <v>357</v>
      </c>
      <c r="C10" t="s">
        <v>206</v>
      </c>
      <c r="D10">
        <v>6200</v>
      </c>
      <c r="E10" t="s">
        <v>207</v>
      </c>
      <c r="F10" t="s">
        <v>62</v>
      </c>
      <c r="G10" t="str">
        <f t="shared" si="0"/>
        <v>NOK</v>
      </c>
      <c r="H10" t="str">
        <f>IFERROR(VLOOKUP(D10,Firmware!$A$2:$B$1000,2,FALSE),"Nontrouvé")</f>
        <v>ML.10.13.1080</v>
      </c>
      <c r="I10" t="s">
        <v>44</v>
      </c>
      <c r="J10">
        <v>0</v>
      </c>
    </row>
    <row r="11" spans="1:10">
      <c r="A11" t="s">
        <v>358</v>
      </c>
      <c r="C11" t="s">
        <v>281</v>
      </c>
      <c r="D11" t="s">
        <v>347</v>
      </c>
      <c r="E11" t="s">
        <v>283</v>
      </c>
      <c r="F11" t="s">
        <v>62</v>
      </c>
      <c r="G11" t="str">
        <f t="shared" si="0"/>
        <v>NOK</v>
      </c>
      <c r="H11" t="str">
        <f>IFERROR(VLOOKUP(D11,Firmware!$A$2:$B$1000,2,FALSE),"Nontrouvé")</f>
        <v>WC.16.11.0024</v>
      </c>
      <c r="I11" t="s">
        <v>44</v>
      </c>
      <c r="J11">
        <v>0</v>
      </c>
    </row>
    <row r="12" spans="1:10">
      <c r="A12" t="s">
        <v>359</v>
      </c>
      <c r="C12" t="s">
        <v>281</v>
      </c>
      <c r="D12" t="s">
        <v>347</v>
      </c>
      <c r="E12" t="s">
        <v>283</v>
      </c>
      <c r="F12" t="s">
        <v>62</v>
      </c>
      <c r="G12" t="str">
        <f t="shared" si="0"/>
        <v>NOK</v>
      </c>
      <c r="H12" t="str">
        <f>IFERROR(VLOOKUP(D12,Firmware!$A$2:$B$1000,2,FALSE),"Nontrouvé")</f>
        <v>WC.16.11.0024</v>
      </c>
      <c r="I12" t="s">
        <v>44</v>
      </c>
      <c r="J12">
        <v>0</v>
      </c>
    </row>
    <row r="13" spans="1:10">
      <c r="A13" t="s">
        <v>360</v>
      </c>
      <c r="C13" t="s">
        <v>281</v>
      </c>
      <c r="D13" t="s">
        <v>347</v>
      </c>
      <c r="E13" t="s">
        <v>283</v>
      </c>
      <c r="F13" t="s">
        <v>62</v>
      </c>
      <c r="G13" t="str">
        <f t="shared" si="0"/>
        <v>NOK</v>
      </c>
      <c r="H13" t="str">
        <f>IFERROR(VLOOKUP(D13,Firmware!$A$2:$B$1000,2,FALSE),"Nontrouvé")</f>
        <v>WC.16.11.0024</v>
      </c>
      <c r="I13" t="s">
        <v>44</v>
      </c>
      <c r="J13">
        <v>0</v>
      </c>
    </row>
    <row r="14" spans="1:10">
      <c r="A14" t="s">
        <v>361</v>
      </c>
      <c r="C14" t="s">
        <v>281</v>
      </c>
      <c r="D14" t="s">
        <v>347</v>
      </c>
      <c r="E14" t="s">
        <v>283</v>
      </c>
      <c r="F14" t="s">
        <v>62</v>
      </c>
      <c r="G14" t="str">
        <f t="shared" si="0"/>
        <v>NOK</v>
      </c>
      <c r="H14" t="str">
        <f>IFERROR(VLOOKUP(D14,Firmware!$A$2:$B$1000,2,FALSE),"Nontrouvé")</f>
        <v>WC.16.11.0024</v>
      </c>
      <c r="I14" t="s">
        <v>44</v>
      </c>
      <c r="J14">
        <v>0</v>
      </c>
    </row>
    <row r="15" spans="1:10">
      <c r="A15" t="s">
        <v>362</v>
      </c>
      <c r="C15" t="s">
        <v>281</v>
      </c>
      <c r="D15" t="s">
        <v>347</v>
      </c>
      <c r="E15" t="s">
        <v>363</v>
      </c>
      <c r="F15" t="s">
        <v>62</v>
      </c>
      <c r="G15" t="str">
        <f t="shared" si="0"/>
        <v>NOK</v>
      </c>
      <c r="H15" t="str">
        <f>IFERROR(VLOOKUP(D15,Firmware!$A$2:$B$1000,2,FALSE),"Nontrouvé")</f>
        <v>WC.16.11.0024</v>
      </c>
      <c r="I15" t="s">
        <v>44</v>
      </c>
      <c r="J15">
        <v>0</v>
      </c>
    </row>
    <row r="16" spans="1:10">
      <c r="A16" t="s">
        <v>364</v>
      </c>
      <c r="C16" t="s">
        <v>206</v>
      </c>
      <c r="D16" t="s">
        <v>365</v>
      </c>
      <c r="E16" t="s">
        <v>366</v>
      </c>
      <c r="F16" t="s">
        <v>62</v>
      </c>
      <c r="G16" t="str">
        <f t="shared" si="0"/>
        <v>NOK</v>
      </c>
      <c r="H16" t="str">
        <f>IFERROR(VLOOKUP(D16,Firmware!$A$2:$B$1000,2,FALSE),"Nontrouvé")</f>
        <v>RL.10.13.1080</v>
      </c>
      <c r="I16" t="s">
        <v>44</v>
      </c>
      <c r="J16">
        <v>0</v>
      </c>
    </row>
    <row r="17" spans="1:10">
      <c r="A17" t="s">
        <v>367</v>
      </c>
      <c r="C17" t="s">
        <v>206</v>
      </c>
      <c r="D17" t="s">
        <v>365</v>
      </c>
      <c r="E17" t="s">
        <v>368</v>
      </c>
      <c r="F17" t="s">
        <v>62</v>
      </c>
      <c r="G17" t="str">
        <f t="shared" si="0"/>
        <v>NOK</v>
      </c>
      <c r="H17" t="str">
        <f>IFERROR(VLOOKUP(D17,Firmware!$A$2:$B$1000,2,FALSE),"Nontrouvé")</f>
        <v>RL.10.13.1080</v>
      </c>
      <c r="I17" t="s">
        <v>44</v>
      </c>
      <c r="J17">
        <v>0</v>
      </c>
    </row>
    <row r="18" spans="1:10">
      <c r="A18" t="s">
        <v>369</v>
      </c>
      <c r="C18" t="s">
        <v>206</v>
      </c>
      <c r="D18" t="s">
        <v>365</v>
      </c>
      <c r="E18" t="s">
        <v>366</v>
      </c>
      <c r="F18" t="s">
        <v>62</v>
      </c>
      <c r="G18" t="str">
        <f t="shared" si="0"/>
        <v>NOK</v>
      </c>
      <c r="H18" t="str">
        <f>IFERROR(VLOOKUP(D18,Firmware!$A$2:$B$1000,2,FALSE),"Nontrouvé")</f>
        <v>RL.10.13.1080</v>
      </c>
      <c r="I18" t="s">
        <v>44</v>
      </c>
      <c r="J18">
        <v>0</v>
      </c>
    </row>
    <row r="19" spans="1:10">
      <c r="A19" t="s">
        <v>370</v>
      </c>
      <c r="C19" t="s">
        <v>206</v>
      </c>
      <c r="D19">
        <v>6200</v>
      </c>
      <c r="E19" t="s">
        <v>276</v>
      </c>
      <c r="F19" t="s">
        <v>62</v>
      </c>
      <c r="G19" t="str">
        <f t="shared" si="0"/>
        <v>NOK</v>
      </c>
      <c r="H19" t="str">
        <f>IFERROR(VLOOKUP(D19,Firmware!$A$2:$B$1000,2,FALSE),"Nontrouvé")</f>
        <v>ML.10.13.1080</v>
      </c>
      <c r="I19" t="s">
        <v>44</v>
      </c>
      <c r="J19">
        <v>0</v>
      </c>
    </row>
    <row r="20" spans="1:10">
      <c r="A20" t="s">
        <v>371</v>
      </c>
      <c r="C20" t="s">
        <v>206</v>
      </c>
      <c r="D20">
        <v>6200</v>
      </c>
      <c r="E20" t="s">
        <v>339</v>
      </c>
      <c r="F20" t="s">
        <v>62</v>
      </c>
      <c r="G20" t="str">
        <f t="shared" si="0"/>
        <v>NOK</v>
      </c>
      <c r="H20" t="str">
        <f>IFERROR(VLOOKUP(D20,Firmware!$A$2:$B$1000,2,FALSE),"Nontrouvé")</f>
        <v>ML.10.13.1080</v>
      </c>
      <c r="I20" t="s">
        <v>44</v>
      </c>
      <c r="J20">
        <v>0</v>
      </c>
    </row>
    <row r="21" spans="1:10">
      <c r="A21" t="s">
        <v>372</v>
      </c>
      <c r="C21" t="s">
        <v>206</v>
      </c>
      <c r="D21">
        <v>6200</v>
      </c>
      <c r="E21" t="s">
        <v>339</v>
      </c>
      <c r="F21" t="s">
        <v>62</v>
      </c>
      <c r="G21" t="str">
        <f t="shared" si="0"/>
        <v>NOK</v>
      </c>
      <c r="H21" t="str">
        <f>IFERROR(VLOOKUP(D21,Firmware!$A$2:$B$1000,2,FALSE),"Nontrouvé")</f>
        <v>ML.10.13.1080</v>
      </c>
      <c r="I21" t="s">
        <v>44</v>
      </c>
      <c r="J21">
        <v>0</v>
      </c>
    </row>
    <row r="22" spans="1:10">
      <c r="A22" t="s">
        <v>373</v>
      </c>
      <c r="C22" t="s">
        <v>206</v>
      </c>
      <c r="D22">
        <v>6200</v>
      </c>
      <c r="E22" t="s">
        <v>339</v>
      </c>
      <c r="F22" t="s">
        <v>62</v>
      </c>
      <c r="G22" t="str">
        <f t="shared" si="0"/>
        <v>NOK</v>
      </c>
      <c r="H22" t="str">
        <f>IFERROR(VLOOKUP(D22,Firmware!$A$2:$B$1000,2,FALSE),"Nontrouvé")</f>
        <v>ML.10.13.1080</v>
      </c>
      <c r="I22" t="s">
        <v>44</v>
      </c>
      <c r="J22">
        <v>0</v>
      </c>
    </row>
    <row r="23" spans="1:10">
      <c r="A23" t="s">
        <v>374</v>
      </c>
      <c r="C23" t="s">
        <v>206</v>
      </c>
      <c r="D23">
        <v>6200</v>
      </c>
      <c r="E23" t="s">
        <v>339</v>
      </c>
      <c r="F23" t="s">
        <v>62</v>
      </c>
      <c r="G23" t="str">
        <f t="shared" si="0"/>
        <v>NOK</v>
      </c>
      <c r="H23" t="str">
        <f>IFERROR(VLOOKUP(D23,Firmware!$A$2:$B$1000,2,FALSE),"Nontrouvé")</f>
        <v>ML.10.13.1080</v>
      </c>
      <c r="I23" t="s">
        <v>44</v>
      </c>
      <c r="J23">
        <v>0</v>
      </c>
    </row>
    <row r="24" spans="1:10">
      <c r="A24" t="s">
        <v>375</v>
      </c>
      <c r="C24" t="s">
        <v>206</v>
      </c>
      <c r="D24">
        <v>6200</v>
      </c>
      <c r="E24" t="s">
        <v>339</v>
      </c>
      <c r="F24" t="s">
        <v>62</v>
      </c>
      <c r="G24" t="str">
        <f t="shared" si="0"/>
        <v>NOK</v>
      </c>
      <c r="H24" t="str">
        <f>IFERROR(VLOOKUP(D24,Firmware!$A$2:$B$1000,2,FALSE),"Nontrouvé")</f>
        <v>ML.10.13.1080</v>
      </c>
      <c r="I24" t="s">
        <v>44</v>
      </c>
      <c r="J24">
        <v>0</v>
      </c>
    </row>
    <row r="25" spans="1:10">
      <c r="A25" t="s">
        <v>376</v>
      </c>
      <c r="C25" t="s">
        <v>206</v>
      </c>
      <c r="D25">
        <v>6200</v>
      </c>
      <c r="E25" t="s">
        <v>339</v>
      </c>
      <c r="F25" t="s">
        <v>62</v>
      </c>
      <c r="G25" t="str">
        <f t="shared" si="0"/>
        <v>NOK</v>
      </c>
      <c r="H25" t="str">
        <f>IFERROR(VLOOKUP(D25,Firmware!$A$2:$B$1000,2,FALSE),"Nontrouvé")</f>
        <v>ML.10.13.1080</v>
      </c>
      <c r="I25" t="s">
        <v>44</v>
      </c>
      <c r="J25">
        <v>0</v>
      </c>
    </row>
    <row r="26" spans="1:10">
      <c r="A26" t="s">
        <v>377</v>
      </c>
      <c r="C26" t="s">
        <v>206</v>
      </c>
      <c r="D26">
        <v>6200</v>
      </c>
      <c r="E26" t="s">
        <v>276</v>
      </c>
      <c r="F26" t="s">
        <v>62</v>
      </c>
      <c r="G26" t="str">
        <f t="shared" si="0"/>
        <v>NOK</v>
      </c>
      <c r="H26" t="str">
        <f>IFERROR(VLOOKUP(D26,Firmware!$A$2:$B$1000,2,FALSE),"Nontrouvé")</f>
        <v>ML.10.13.1080</v>
      </c>
      <c r="I26" t="s">
        <v>44</v>
      </c>
      <c r="J26">
        <v>0</v>
      </c>
    </row>
    <row r="27" spans="1:10">
      <c r="A27" t="s">
        <v>378</v>
      </c>
      <c r="C27" t="s">
        <v>206</v>
      </c>
      <c r="D27">
        <v>6200</v>
      </c>
      <c r="E27" t="s">
        <v>276</v>
      </c>
      <c r="F27" t="s">
        <v>62</v>
      </c>
      <c r="G27" t="str">
        <f t="shared" si="0"/>
        <v>NOK</v>
      </c>
      <c r="H27" t="str">
        <f>IFERROR(VLOOKUP(D27,Firmware!$A$2:$B$1000,2,FALSE),"Nontrouvé")</f>
        <v>ML.10.13.1080</v>
      </c>
      <c r="I27" t="s">
        <v>44</v>
      </c>
      <c r="J27">
        <v>0</v>
      </c>
    </row>
    <row r="28" spans="1:10">
      <c r="A28" t="s">
        <v>379</v>
      </c>
      <c r="C28" t="s">
        <v>206</v>
      </c>
      <c r="D28">
        <v>6200</v>
      </c>
      <c r="E28" t="s">
        <v>276</v>
      </c>
      <c r="F28" t="s">
        <v>62</v>
      </c>
      <c r="G28" t="str">
        <f t="shared" si="0"/>
        <v>NOK</v>
      </c>
      <c r="H28" t="str">
        <f>IFERROR(VLOOKUP(D28,Firmware!$A$2:$B$1000,2,FALSE),"Nontrouvé")</f>
        <v>ML.10.13.1080</v>
      </c>
      <c r="I28" t="s">
        <v>44</v>
      </c>
      <c r="J28">
        <v>0</v>
      </c>
    </row>
    <row r="29" spans="1:10">
      <c r="A29" t="s">
        <v>380</v>
      </c>
      <c r="C29" t="s">
        <v>206</v>
      </c>
      <c r="D29">
        <v>6200</v>
      </c>
      <c r="E29" t="s">
        <v>276</v>
      </c>
      <c r="F29" t="s">
        <v>62</v>
      </c>
      <c r="G29" t="str">
        <f t="shared" si="0"/>
        <v>NOK</v>
      </c>
      <c r="H29" t="str">
        <f>IFERROR(VLOOKUP(D29,Firmware!$A$2:$B$1000,2,FALSE),"Nontrouvé")</f>
        <v>ML.10.13.1080</v>
      </c>
      <c r="I29" t="s">
        <v>44</v>
      </c>
      <c r="J29">
        <v>0</v>
      </c>
    </row>
    <row r="30" spans="1:10">
      <c r="A30" t="s">
        <v>381</v>
      </c>
      <c r="C30" t="s">
        <v>206</v>
      </c>
      <c r="D30">
        <v>6200</v>
      </c>
      <c r="E30" t="s">
        <v>276</v>
      </c>
      <c r="F30" t="s">
        <v>62</v>
      </c>
      <c r="G30" t="str">
        <f t="shared" si="0"/>
        <v>NOK</v>
      </c>
      <c r="H30" t="str">
        <f>IFERROR(VLOOKUP(D30,Firmware!$A$2:$B$1000,2,FALSE),"Nontrouvé")</f>
        <v>ML.10.13.1080</v>
      </c>
      <c r="I30" t="s">
        <v>44</v>
      </c>
      <c r="J30">
        <v>0</v>
      </c>
    </row>
    <row r="31" spans="1:10">
      <c r="H31" s="1"/>
    </row>
    <row r="32" spans="1:10">
      <c r="H32" s="1"/>
    </row>
    <row r="33" spans="8:8">
      <c r="H33" s="1"/>
    </row>
    <row r="34" spans="8:8">
      <c r="H34" s="1"/>
    </row>
    <row r="35" spans="8:8">
      <c r="H35" s="1"/>
    </row>
    <row r="36" spans="8:8">
      <c r="H36" s="1"/>
    </row>
    <row r="37" spans="8:8">
      <c r="H37" s="1"/>
    </row>
  </sheetData>
  <phoneticPr fontId="1" type="noConversion"/>
  <conditionalFormatting sqref="A2:J1000">
    <cfRule type="expression" dxfId="26" priority="3">
      <formula>$J2=1</formula>
    </cfRule>
  </conditionalFormatting>
  <conditionalFormatting sqref="G2:G1000">
    <cfRule type="expression" dxfId="25" priority="1">
      <formula>$G2="OK"</formula>
    </cfRule>
  </conditionalFormatting>
  <conditionalFormatting sqref="I2:I1000">
    <cfRule type="expression" dxfId="24" priority="2">
      <formula>$I2="Stack"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FF23A-4DA4-4504-9EDA-F34298D2F64B}">
  <sheetPr codeName="Feuil13"/>
  <dimension ref="A1:J37"/>
  <sheetViews>
    <sheetView workbookViewId="0">
      <selection activeCell="B2" sqref="B2:B12"/>
    </sheetView>
  </sheetViews>
  <sheetFormatPr baseColWidth="10" defaultColWidth="11.42578125" defaultRowHeight="15"/>
  <cols>
    <col min="1" max="1" width="14.7109375" bestFit="1" customWidth="1"/>
    <col min="2" max="2" width="11.5703125" bestFit="1" customWidth="1"/>
    <col min="3" max="3" width="13.42578125" bestFit="1" customWidth="1"/>
    <col min="4" max="4" width="31" bestFit="1" customWidth="1"/>
    <col min="5" max="5" width="18.42578125" bestFit="1" customWidth="1"/>
    <col min="6" max="6" width="7.140625" bestFit="1" customWidth="1"/>
    <col min="7" max="7" width="12.85546875" bestFit="1" customWidth="1"/>
    <col min="8" max="8" width="17.85546875" bestFit="1" customWidth="1"/>
    <col min="9" max="9" width="7.42578125" bestFit="1" customWidth="1"/>
    <col min="10" max="10" width="6.7109375" bestFit="1" customWidth="1"/>
  </cols>
  <sheetData>
    <row r="1" spans="1:10" ht="15.75" thickBot="1">
      <c r="A1" s="7" t="s">
        <v>30</v>
      </c>
      <c r="B1" s="7" t="s">
        <v>31</v>
      </c>
      <c r="C1" s="7" t="s">
        <v>32</v>
      </c>
      <c r="D1" s="8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  <c r="J1" s="7" t="s">
        <v>23</v>
      </c>
    </row>
    <row r="2" spans="1:10">
      <c r="A2" t="s">
        <v>382</v>
      </c>
      <c r="C2" t="s">
        <v>40</v>
      </c>
      <c r="D2" t="s">
        <v>41</v>
      </c>
      <c r="E2" t="s">
        <v>170</v>
      </c>
      <c r="F2" t="s">
        <v>62</v>
      </c>
      <c r="G2" t="str">
        <f>IF(E2=H2,"OK","NOK")</f>
        <v>NOK</v>
      </c>
      <c r="H2" t="str">
        <f>IFERROR(VLOOKUP(D2,Firmware!$A$1:$B$1000,2,FALSE),"Nontrouvé")</f>
        <v>15.2(7)E11</v>
      </c>
      <c r="I2" t="s">
        <v>44</v>
      </c>
      <c r="J2">
        <v>0</v>
      </c>
    </row>
    <row r="3" spans="1:10">
      <c r="A3" t="s">
        <v>383</v>
      </c>
      <c r="C3" t="s">
        <v>40</v>
      </c>
      <c r="D3" t="s">
        <v>53</v>
      </c>
      <c r="E3" t="s">
        <v>54</v>
      </c>
      <c r="F3" t="s">
        <v>62</v>
      </c>
      <c r="G3" t="str">
        <f t="shared" ref="G3:G12" si="0">IF(E3=H3,"OK","NOK")</f>
        <v>OK</v>
      </c>
      <c r="H3" s="1" t="str">
        <f>IFERROR(VLOOKUP(D3,Firmware!$A$1:$B$1000,2,FALSE),"Nontrouvé")</f>
        <v>15.2(2)E9</v>
      </c>
      <c r="I3" t="s">
        <v>44</v>
      </c>
      <c r="J3">
        <v>0</v>
      </c>
    </row>
    <row r="4" spans="1:10">
      <c r="A4" t="s">
        <v>384</v>
      </c>
      <c r="C4" t="s">
        <v>40</v>
      </c>
      <c r="D4" t="s">
        <v>41</v>
      </c>
      <c r="E4" t="s">
        <v>170</v>
      </c>
      <c r="F4" t="s">
        <v>62</v>
      </c>
      <c r="G4" t="str">
        <f t="shared" si="0"/>
        <v>NOK</v>
      </c>
      <c r="H4" s="1" t="str">
        <f>IFERROR(VLOOKUP(D4,Firmware!$A$1:$B$1000,2,FALSE),"Nontrouvé")</f>
        <v>15.2(7)E11</v>
      </c>
      <c r="I4" t="s">
        <v>44</v>
      </c>
      <c r="J4">
        <v>0</v>
      </c>
    </row>
    <row r="5" spans="1:10">
      <c r="A5" t="s">
        <v>385</v>
      </c>
      <c r="C5" t="s">
        <v>40</v>
      </c>
      <c r="D5" t="s">
        <v>53</v>
      </c>
      <c r="E5" t="s">
        <v>54</v>
      </c>
      <c r="F5" t="s">
        <v>62</v>
      </c>
      <c r="G5" t="str">
        <f t="shared" si="0"/>
        <v>OK</v>
      </c>
      <c r="H5" s="1" t="str">
        <f>IFERROR(VLOOKUP(D5,Firmware!$A$1:$B$1000,2,FALSE),"Nontrouvé")</f>
        <v>15.2(2)E9</v>
      </c>
      <c r="I5" t="s">
        <v>44</v>
      </c>
      <c r="J5">
        <v>0</v>
      </c>
    </row>
    <row r="6" spans="1:10">
      <c r="A6" t="s">
        <v>386</v>
      </c>
      <c r="C6" t="s">
        <v>40</v>
      </c>
      <c r="D6" t="s">
        <v>53</v>
      </c>
      <c r="E6" t="s">
        <v>54</v>
      </c>
      <c r="F6" t="s">
        <v>62</v>
      </c>
      <c r="G6" t="str">
        <f t="shared" si="0"/>
        <v>OK</v>
      </c>
      <c r="H6" s="1" t="str">
        <f>IFERROR(VLOOKUP(D6,Firmware!$A$1:$B$1000,2,FALSE),"Nontrouvé")</f>
        <v>15.2(2)E9</v>
      </c>
      <c r="I6" t="s">
        <v>44</v>
      </c>
      <c r="J6">
        <v>0</v>
      </c>
    </row>
    <row r="7" spans="1:10">
      <c r="A7" t="s">
        <v>387</v>
      </c>
      <c r="C7" t="s">
        <v>40</v>
      </c>
      <c r="D7" t="s">
        <v>41</v>
      </c>
      <c r="E7" t="s">
        <v>170</v>
      </c>
      <c r="F7" t="s">
        <v>62</v>
      </c>
      <c r="G7" t="str">
        <f t="shared" si="0"/>
        <v>NOK</v>
      </c>
      <c r="H7" s="1" t="str">
        <f>IFERROR(VLOOKUP(D7,Firmware!$A$1:$B$1000,2,FALSE),"Nontrouvé")</f>
        <v>15.2(7)E11</v>
      </c>
      <c r="I7" t="s">
        <v>44</v>
      </c>
      <c r="J7">
        <v>0</v>
      </c>
    </row>
    <row r="8" spans="1:10">
      <c r="A8" t="s">
        <v>388</v>
      </c>
      <c r="C8" t="s">
        <v>40</v>
      </c>
      <c r="D8" t="s">
        <v>53</v>
      </c>
      <c r="E8" t="s">
        <v>54</v>
      </c>
      <c r="F8" t="s">
        <v>62</v>
      </c>
      <c r="G8" t="str">
        <f t="shared" si="0"/>
        <v>OK</v>
      </c>
      <c r="H8" s="1" t="str">
        <f>IFERROR(VLOOKUP(D8,Firmware!$A$1:$B$1000,2,FALSE),"Nontrouvé")</f>
        <v>15.2(2)E9</v>
      </c>
      <c r="I8" t="s">
        <v>44</v>
      </c>
      <c r="J8">
        <v>0</v>
      </c>
    </row>
    <row r="9" spans="1:10">
      <c r="A9" t="s">
        <v>389</v>
      </c>
      <c r="C9" t="s">
        <v>40</v>
      </c>
      <c r="D9" t="s">
        <v>53</v>
      </c>
      <c r="E9" t="s">
        <v>54</v>
      </c>
      <c r="F9" t="s">
        <v>62</v>
      </c>
      <c r="G9" t="str">
        <f t="shared" si="0"/>
        <v>OK</v>
      </c>
      <c r="H9" s="1" t="str">
        <f>IFERROR(VLOOKUP(D9,Firmware!$A$1:$B$1000,2,FALSE),"Nontrouvé")</f>
        <v>15.2(2)E9</v>
      </c>
      <c r="I9" t="s">
        <v>44</v>
      </c>
      <c r="J9">
        <v>0</v>
      </c>
    </row>
    <row r="10" spans="1:10">
      <c r="A10" t="s">
        <v>390</v>
      </c>
      <c r="C10" t="s">
        <v>60</v>
      </c>
      <c r="D10" t="s">
        <v>65</v>
      </c>
      <c r="E10" t="s">
        <v>61</v>
      </c>
      <c r="F10" t="s">
        <v>62</v>
      </c>
      <c r="G10" t="str">
        <f t="shared" si="0"/>
        <v>NOK</v>
      </c>
      <c r="H10" s="1" t="str">
        <f>IFERROR(VLOOKUP(D10,Firmware!$A$1:$B$1000,2,FALSE),"Nontrouvé")</f>
        <v>Nontrouvé</v>
      </c>
      <c r="I10" t="s">
        <v>44</v>
      </c>
      <c r="J10">
        <v>1</v>
      </c>
    </row>
    <row r="11" spans="1:10">
      <c r="A11" t="s">
        <v>391</v>
      </c>
      <c r="C11" t="s">
        <v>40</v>
      </c>
      <c r="D11" t="s">
        <v>392</v>
      </c>
      <c r="E11" t="s">
        <v>393</v>
      </c>
      <c r="F11" t="s">
        <v>62</v>
      </c>
      <c r="G11" t="str">
        <f t="shared" si="0"/>
        <v>OK</v>
      </c>
      <c r="H11" s="1" t="str">
        <f>IFERROR(VLOOKUP(D11,Firmware!$A$1:$B$1000,2,FALSE),"Nontrouvé")</f>
        <v>15.2(2)E10</v>
      </c>
      <c r="I11" t="s">
        <v>44</v>
      </c>
      <c r="J11">
        <v>0</v>
      </c>
    </row>
    <row r="12" spans="1:10">
      <c r="A12" t="s">
        <v>394</v>
      </c>
      <c r="C12" t="s">
        <v>40</v>
      </c>
      <c r="D12" t="s">
        <v>41</v>
      </c>
      <c r="E12" t="s">
        <v>170</v>
      </c>
      <c r="F12" t="s">
        <v>62</v>
      </c>
      <c r="G12" t="str">
        <f t="shared" si="0"/>
        <v>NOK</v>
      </c>
      <c r="H12" s="1" t="str">
        <f>IFERROR(VLOOKUP(D12,Firmware!$A$1:$B$1000,2,FALSE),"Nontrouvé")</f>
        <v>15.2(7)E11</v>
      </c>
      <c r="I12" t="s">
        <v>44</v>
      </c>
      <c r="J12">
        <v>0</v>
      </c>
    </row>
    <row r="13" spans="1:10">
      <c r="H13" s="1"/>
    </row>
    <row r="14" spans="1:10">
      <c r="H14" s="1"/>
    </row>
    <row r="15" spans="1:10">
      <c r="H15" s="1"/>
    </row>
    <row r="16" spans="1:10">
      <c r="H16" s="1"/>
    </row>
    <row r="17" spans="8:8">
      <c r="H17" s="1"/>
    </row>
    <row r="18" spans="8:8">
      <c r="H18" s="1"/>
    </row>
    <row r="19" spans="8:8">
      <c r="H19" s="1"/>
    </row>
    <row r="20" spans="8:8">
      <c r="H20" s="1"/>
    </row>
    <row r="21" spans="8:8">
      <c r="H21" s="1"/>
    </row>
    <row r="22" spans="8:8">
      <c r="H22" s="1"/>
    </row>
    <row r="23" spans="8:8">
      <c r="H23" s="1"/>
    </row>
    <row r="24" spans="8:8">
      <c r="H24" s="1"/>
    </row>
    <row r="25" spans="8:8">
      <c r="H25" s="1"/>
    </row>
    <row r="26" spans="8:8">
      <c r="H26" s="1"/>
    </row>
    <row r="27" spans="8:8">
      <c r="H27" s="1"/>
    </row>
    <row r="28" spans="8:8">
      <c r="H28" s="1"/>
    </row>
    <row r="29" spans="8:8">
      <c r="H29" s="1"/>
    </row>
    <row r="30" spans="8:8">
      <c r="H30" s="1"/>
    </row>
    <row r="31" spans="8:8">
      <c r="H31" s="1"/>
    </row>
    <row r="32" spans="8:8">
      <c r="H32" s="1"/>
    </row>
    <row r="33" spans="8:8">
      <c r="H33" s="1"/>
    </row>
    <row r="34" spans="8:8">
      <c r="H34" s="1"/>
    </row>
    <row r="35" spans="8:8">
      <c r="H35" s="1"/>
    </row>
    <row r="36" spans="8:8">
      <c r="H36" s="1"/>
    </row>
    <row r="37" spans="8:8">
      <c r="H37" s="1"/>
    </row>
  </sheetData>
  <conditionalFormatting sqref="A2:J1000">
    <cfRule type="expression" dxfId="23" priority="3">
      <formula>$J2=1</formula>
    </cfRule>
  </conditionalFormatting>
  <conditionalFormatting sqref="G2:G1000">
    <cfRule type="expression" dxfId="22" priority="1">
      <formula>$G2="OK"</formula>
    </cfRule>
  </conditionalFormatting>
  <conditionalFormatting sqref="I2:I1000">
    <cfRule type="expression" dxfId="21" priority="2">
      <formula>$I2="Stack"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C8C41-1BC4-4575-95D1-DFE6E0F5C65A}">
  <sheetPr codeName="Feuil14"/>
  <dimension ref="A1:J37"/>
  <sheetViews>
    <sheetView workbookViewId="0">
      <selection activeCell="B2" sqref="B2:B35"/>
    </sheetView>
  </sheetViews>
  <sheetFormatPr baseColWidth="10" defaultColWidth="11.42578125" defaultRowHeight="15"/>
  <cols>
    <col min="1" max="1" width="14.7109375" bestFit="1" customWidth="1"/>
    <col min="2" max="2" width="11.5703125" bestFit="1" customWidth="1"/>
    <col min="3" max="3" width="13.42578125" bestFit="1" customWidth="1"/>
    <col min="4" max="4" width="31" bestFit="1" customWidth="1"/>
    <col min="5" max="5" width="18.42578125" bestFit="1" customWidth="1"/>
    <col min="6" max="6" width="7.140625" bestFit="1" customWidth="1"/>
    <col min="7" max="7" width="12.85546875" bestFit="1" customWidth="1"/>
    <col min="8" max="8" width="17.85546875" bestFit="1" customWidth="1"/>
    <col min="9" max="9" width="7.42578125" bestFit="1" customWidth="1"/>
    <col min="10" max="10" width="6.7109375" bestFit="1" customWidth="1"/>
  </cols>
  <sheetData>
    <row r="1" spans="1:10" ht="15.75" thickBot="1">
      <c r="A1" s="7" t="s">
        <v>30</v>
      </c>
      <c r="B1" s="7" t="s">
        <v>31</v>
      </c>
      <c r="C1" s="7" t="s">
        <v>32</v>
      </c>
      <c r="D1" s="8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  <c r="J1" s="7" t="s">
        <v>23</v>
      </c>
    </row>
    <row r="2" spans="1:10">
      <c r="A2" t="s">
        <v>395</v>
      </c>
      <c r="C2" t="s">
        <v>60</v>
      </c>
      <c r="D2" t="s">
        <v>134</v>
      </c>
      <c r="E2" t="s">
        <v>396</v>
      </c>
      <c r="F2" t="s">
        <v>397</v>
      </c>
      <c r="G2" t="str">
        <f>IF(E2=H2,"OK","NOK")</f>
        <v>NOK</v>
      </c>
      <c r="H2" t="str">
        <f>IFERROR(VLOOKUP(D2,Firmware!$A$1:$B$1000,2,FALSE),"Nontrouvé")</f>
        <v>Nontrouvé</v>
      </c>
      <c r="I2" t="s">
        <v>44</v>
      </c>
      <c r="J2">
        <v>1</v>
      </c>
    </row>
    <row r="3" spans="1:10">
      <c r="A3" t="s">
        <v>398</v>
      </c>
      <c r="C3" t="s">
        <v>60</v>
      </c>
      <c r="D3" t="s">
        <v>21</v>
      </c>
      <c r="E3" t="s">
        <v>61</v>
      </c>
      <c r="F3" t="s">
        <v>397</v>
      </c>
      <c r="G3" t="str">
        <f t="shared" ref="G3:G35" si="0">IF(E3=H3,"OK","NOK")</f>
        <v>NOK</v>
      </c>
      <c r="H3" s="1" t="str">
        <f>IFERROR(VLOOKUP(D3,Firmware!$A$1:$B$1000,2,FALSE),"Nontrouvé")</f>
        <v>Cupertino-17.9.6a</v>
      </c>
      <c r="I3" t="s">
        <v>44</v>
      </c>
      <c r="J3">
        <v>0</v>
      </c>
    </row>
    <row r="4" spans="1:10">
      <c r="A4" t="s">
        <v>399</v>
      </c>
      <c r="C4" t="s">
        <v>60</v>
      </c>
      <c r="D4" t="s">
        <v>21</v>
      </c>
      <c r="E4" t="s">
        <v>61</v>
      </c>
      <c r="F4" t="s">
        <v>397</v>
      </c>
      <c r="G4" t="str">
        <f t="shared" si="0"/>
        <v>NOK</v>
      </c>
      <c r="H4" s="1" t="str">
        <f>IFERROR(VLOOKUP(D4,Firmware!$A$1:$B$1000,2,FALSE),"Nontrouvé")</f>
        <v>Cupertino-17.9.6a</v>
      </c>
      <c r="I4" t="s">
        <v>44</v>
      </c>
      <c r="J4">
        <v>0</v>
      </c>
    </row>
    <row r="5" spans="1:10">
      <c r="A5" t="s">
        <v>400</v>
      </c>
      <c r="C5" t="s">
        <v>60</v>
      </c>
      <c r="D5" t="s">
        <v>21</v>
      </c>
      <c r="E5" t="s">
        <v>61</v>
      </c>
      <c r="F5" t="s">
        <v>397</v>
      </c>
      <c r="G5" t="str">
        <f t="shared" si="0"/>
        <v>NOK</v>
      </c>
      <c r="H5" s="1" t="str">
        <f>IFERROR(VLOOKUP(D5,Firmware!$A$1:$B$1000,2,FALSE),"Nontrouvé")</f>
        <v>Cupertino-17.9.6a</v>
      </c>
      <c r="I5" t="s">
        <v>44</v>
      </c>
      <c r="J5">
        <v>0</v>
      </c>
    </row>
    <row r="6" spans="1:10">
      <c r="A6" t="s">
        <v>401</v>
      </c>
      <c r="C6" t="s">
        <v>60</v>
      </c>
      <c r="D6" t="s">
        <v>21</v>
      </c>
      <c r="E6" t="s">
        <v>61</v>
      </c>
      <c r="F6" t="s">
        <v>397</v>
      </c>
      <c r="G6" t="str">
        <f t="shared" si="0"/>
        <v>NOK</v>
      </c>
      <c r="H6" s="1" t="str">
        <f>IFERROR(VLOOKUP(D6,Firmware!$A$1:$B$1000,2,FALSE),"Nontrouvé")</f>
        <v>Cupertino-17.9.6a</v>
      </c>
      <c r="I6" t="s">
        <v>44</v>
      </c>
      <c r="J6">
        <v>0</v>
      </c>
    </row>
    <row r="7" spans="1:10">
      <c r="A7" t="s">
        <v>402</v>
      </c>
      <c r="C7" t="s">
        <v>60</v>
      </c>
      <c r="D7" t="s">
        <v>21</v>
      </c>
      <c r="E7" t="s">
        <v>61</v>
      </c>
      <c r="F7" t="s">
        <v>397</v>
      </c>
      <c r="G7" t="str">
        <f t="shared" si="0"/>
        <v>NOK</v>
      </c>
      <c r="H7" s="1" t="str">
        <f>IFERROR(VLOOKUP(D7,Firmware!$A$1:$B$1000,2,FALSE),"Nontrouvé")</f>
        <v>Cupertino-17.9.6a</v>
      </c>
      <c r="I7" t="s">
        <v>44</v>
      </c>
      <c r="J7">
        <v>0</v>
      </c>
    </row>
    <row r="8" spans="1:10">
      <c r="A8" t="s">
        <v>403</v>
      </c>
      <c r="C8" t="s">
        <v>60</v>
      </c>
      <c r="D8" t="s">
        <v>21</v>
      </c>
      <c r="E8" t="s">
        <v>61</v>
      </c>
      <c r="F8" t="s">
        <v>397</v>
      </c>
      <c r="G8" t="str">
        <f t="shared" si="0"/>
        <v>NOK</v>
      </c>
      <c r="H8" s="1" t="str">
        <f>IFERROR(VLOOKUP(D8,Firmware!$A$1:$B$1000,2,FALSE),"Nontrouvé")</f>
        <v>Cupertino-17.9.6a</v>
      </c>
      <c r="I8" t="s">
        <v>44</v>
      </c>
      <c r="J8">
        <v>0</v>
      </c>
    </row>
    <row r="9" spans="1:10">
      <c r="A9" t="s">
        <v>404</v>
      </c>
      <c r="C9" t="s">
        <v>60</v>
      </c>
      <c r="D9" t="s">
        <v>21</v>
      </c>
      <c r="E9" t="s">
        <v>61</v>
      </c>
      <c r="F9" t="s">
        <v>397</v>
      </c>
      <c r="G9" t="str">
        <f t="shared" si="0"/>
        <v>NOK</v>
      </c>
      <c r="H9" s="1" t="str">
        <f>IFERROR(VLOOKUP(D9,Firmware!$A$1:$B$1000,2,FALSE),"Nontrouvé")</f>
        <v>Cupertino-17.9.6a</v>
      </c>
      <c r="I9" t="s">
        <v>44</v>
      </c>
      <c r="J9">
        <v>0</v>
      </c>
    </row>
    <row r="10" spans="1:10">
      <c r="A10" t="s">
        <v>405</v>
      </c>
      <c r="C10" t="s">
        <v>60</v>
      </c>
      <c r="D10" t="s">
        <v>21</v>
      </c>
      <c r="E10" t="s">
        <v>61</v>
      </c>
      <c r="F10" t="s">
        <v>397</v>
      </c>
      <c r="G10" t="str">
        <f t="shared" si="0"/>
        <v>NOK</v>
      </c>
      <c r="H10" s="1" t="str">
        <f>IFERROR(VLOOKUP(D10,Firmware!$A$1:$B$1000,2,FALSE),"Nontrouvé")</f>
        <v>Cupertino-17.9.6a</v>
      </c>
      <c r="I10" t="s">
        <v>44</v>
      </c>
      <c r="J10">
        <v>0</v>
      </c>
    </row>
    <row r="11" spans="1:10">
      <c r="A11" t="s">
        <v>406</v>
      </c>
      <c r="C11" t="s">
        <v>60</v>
      </c>
      <c r="D11" t="s">
        <v>21</v>
      </c>
      <c r="E11" t="s">
        <v>61</v>
      </c>
      <c r="F11" t="s">
        <v>397</v>
      </c>
      <c r="G11" t="str">
        <f t="shared" si="0"/>
        <v>NOK</v>
      </c>
      <c r="H11" s="1" t="str">
        <f>IFERROR(VLOOKUP(D11,Firmware!$A$1:$B$1000,2,FALSE),"Nontrouvé")</f>
        <v>Cupertino-17.9.6a</v>
      </c>
      <c r="I11" t="s">
        <v>44</v>
      </c>
      <c r="J11">
        <v>0</v>
      </c>
    </row>
    <row r="12" spans="1:10">
      <c r="A12" t="s">
        <v>407</v>
      </c>
      <c r="C12" t="s">
        <v>60</v>
      </c>
      <c r="D12" t="s">
        <v>21</v>
      </c>
      <c r="E12" t="s">
        <v>61</v>
      </c>
      <c r="F12" t="s">
        <v>397</v>
      </c>
      <c r="G12" t="str">
        <f t="shared" si="0"/>
        <v>NOK</v>
      </c>
      <c r="H12" s="1" t="str">
        <f>IFERROR(VLOOKUP(D12,Firmware!$A$1:$B$1000,2,FALSE),"Nontrouvé")</f>
        <v>Cupertino-17.9.6a</v>
      </c>
      <c r="I12" t="s">
        <v>44</v>
      </c>
      <c r="J12">
        <v>0</v>
      </c>
    </row>
    <row r="13" spans="1:10">
      <c r="A13" t="s">
        <v>408</v>
      </c>
      <c r="C13" t="s">
        <v>60</v>
      </c>
      <c r="D13" t="s">
        <v>21</v>
      </c>
      <c r="E13" t="s">
        <v>61</v>
      </c>
      <c r="F13" t="s">
        <v>397</v>
      </c>
      <c r="G13" t="str">
        <f t="shared" si="0"/>
        <v>NOK</v>
      </c>
      <c r="H13" s="1" t="str">
        <f>IFERROR(VLOOKUP(D13,Firmware!$A$1:$B$1000,2,FALSE),"Nontrouvé")</f>
        <v>Cupertino-17.9.6a</v>
      </c>
      <c r="I13" t="s">
        <v>44</v>
      </c>
      <c r="J13">
        <v>0</v>
      </c>
    </row>
    <row r="14" spans="1:10">
      <c r="A14" t="s">
        <v>409</v>
      </c>
      <c r="C14" t="s">
        <v>60</v>
      </c>
      <c r="D14" t="s">
        <v>21</v>
      </c>
      <c r="E14" t="s">
        <v>61</v>
      </c>
      <c r="F14" t="s">
        <v>397</v>
      </c>
      <c r="G14" t="str">
        <f t="shared" si="0"/>
        <v>NOK</v>
      </c>
      <c r="H14" s="1" t="str">
        <f>IFERROR(VLOOKUP(D14,Firmware!$A$1:$B$1000,2,FALSE),"Nontrouvé")</f>
        <v>Cupertino-17.9.6a</v>
      </c>
      <c r="I14" t="s">
        <v>44</v>
      </c>
      <c r="J14">
        <v>0</v>
      </c>
    </row>
    <row r="15" spans="1:10">
      <c r="A15" t="s">
        <v>410</v>
      </c>
      <c r="C15" t="s">
        <v>60</v>
      </c>
      <c r="D15" t="s">
        <v>21</v>
      </c>
      <c r="E15" t="s">
        <v>61</v>
      </c>
      <c r="F15" t="s">
        <v>397</v>
      </c>
      <c r="G15" t="str">
        <f t="shared" si="0"/>
        <v>NOK</v>
      </c>
      <c r="H15" s="1" t="str">
        <f>IFERROR(VLOOKUP(D15,Firmware!$A$1:$B$1000,2,FALSE),"Nontrouvé")</f>
        <v>Cupertino-17.9.6a</v>
      </c>
      <c r="I15" t="s">
        <v>44</v>
      </c>
      <c r="J15">
        <v>0</v>
      </c>
    </row>
    <row r="16" spans="1:10">
      <c r="A16" t="s">
        <v>411</v>
      </c>
      <c r="C16" t="s">
        <v>60</v>
      </c>
      <c r="D16" t="s">
        <v>21</v>
      </c>
      <c r="E16" t="s">
        <v>61</v>
      </c>
      <c r="F16" t="s">
        <v>397</v>
      </c>
      <c r="G16" t="str">
        <f t="shared" si="0"/>
        <v>NOK</v>
      </c>
      <c r="H16" s="1" t="str">
        <f>IFERROR(VLOOKUP(D16,Firmware!$A$1:$B$1000,2,FALSE),"Nontrouvé")</f>
        <v>Cupertino-17.9.6a</v>
      </c>
      <c r="I16" t="s">
        <v>44</v>
      </c>
      <c r="J16">
        <v>0</v>
      </c>
    </row>
    <row r="17" spans="1:10">
      <c r="A17" t="s">
        <v>412</v>
      </c>
      <c r="C17" t="s">
        <v>60</v>
      </c>
      <c r="D17" t="s">
        <v>21</v>
      </c>
      <c r="E17" t="s">
        <v>61</v>
      </c>
      <c r="F17" t="s">
        <v>397</v>
      </c>
      <c r="G17" t="str">
        <f t="shared" si="0"/>
        <v>NOK</v>
      </c>
      <c r="H17" s="1" t="str">
        <f>IFERROR(VLOOKUP(D17,Firmware!$A$1:$B$1000,2,FALSE),"Nontrouvé")</f>
        <v>Cupertino-17.9.6a</v>
      </c>
      <c r="I17" t="s">
        <v>44</v>
      </c>
      <c r="J17">
        <v>0</v>
      </c>
    </row>
    <row r="18" spans="1:10">
      <c r="A18" t="s">
        <v>413</v>
      </c>
      <c r="C18" t="s">
        <v>60</v>
      </c>
      <c r="D18" t="s">
        <v>21</v>
      </c>
      <c r="E18" t="s">
        <v>61</v>
      </c>
      <c r="F18" t="s">
        <v>397</v>
      </c>
      <c r="G18" t="str">
        <f t="shared" si="0"/>
        <v>NOK</v>
      </c>
      <c r="H18" s="1" t="str">
        <f>IFERROR(VLOOKUP(D18,Firmware!$A$1:$B$1000,2,FALSE),"Nontrouvé")</f>
        <v>Cupertino-17.9.6a</v>
      </c>
      <c r="I18" t="s">
        <v>44</v>
      </c>
      <c r="J18">
        <v>0</v>
      </c>
    </row>
    <row r="19" spans="1:10">
      <c r="A19" t="s">
        <v>414</v>
      </c>
      <c r="C19" t="s">
        <v>60</v>
      </c>
      <c r="D19" t="s">
        <v>21</v>
      </c>
      <c r="E19" t="s">
        <v>61</v>
      </c>
      <c r="F19" t="s">
        <v>397</v>
      </c>
      <c r="G19" t="str">
        <f t="shared" si="0"/>
        <v>NOK</v>
      </c>
      <c r="H19" s="1" t="str">
        <f>IFERROR(VLOOKUP(D19,Firmware!$A$1:$B$1000,2,FALSE),"Nontrouvé")</f>
        <v>Cupertino-17.9.6a</v>
      </c>
      <c r="I19" t="s">
        <v>44</v>
      </c>
      <c r="J19">
        <v>0</v>
      </c>
    </row>
    <row r="20" spans="1:10">
      <c r="A20" t="s">
        <v>415</v>
      </c>
      <c r="C20" t="s">
        <v>60</v>
      </c>
      <c r="D20" t="s">
        <v>21</v>
      </c>
      <c r="E20" t="s">
        <v>61</v>
      </c>
      <c r="F20" t="s">
        <v>397</v>
      </c>
      <c r="G20" t="str">
        <f t="shared" si="0"/>
        <v>NOK</v>
      </c>
      <c r="H20" s="1" t="str">
        <f>IFERROR(VLOOKUP(D20,Firmware!$A$1:$B$1000,2,FALSE),"Nontrouvé")</f>
        <v>Cupertino-17.9.6a</v>
      </c>
      <c r="I20" t="s">
        <v>44</v>
      </c>
      <c r="J20">
        <v>0</v>
      </c>
    </row>
    <row r="21" spans="1:10">
      <c r="A21" t="s">
        <v>416</v>
      </c>
      <c r="C21" t="s">
        <v>60</v>
      </c>
      <c r="D21" t="s">
        <v>21</v>
      </c>
      <c r="E21" t="s">
        <v>61</v>
      </c>
      <c r="F21" t="s">
        <v>397</v>
      </c>
      <c r="G21" t="str">
        <f t="shared" si="0"/>
        <v>NOK</v>
      </c>
      <c r="H21" s="1" t="str">
        <f>IFERROR(VLOOKUP(D21,Firmware!$A$1:$B$1000,2,FALSE),"Nontrouvé")</f>
        <v>Cupertino-17.9.6a</v>
      </c>
      <c r="I21" t="s">
        <v>44</v>
      </c>
      <c r="J21">
        <v>0</v>
      </c>
    </row>
    <row r="22" spans="1:10">
      <c r="A22" t="s">
        <v>417</v>
      </c>
      <c r="C22" t="s">
        <v>60</v>
      </c>
      <c r="D22" t="s">
        <v>21</v>
      </c>
      <c r="E22" t="s">
        <v>61</v>
      </c>
      <c r="F22" t="s">
        <v>397</v>
      </c>
      <c r="G22" t="str">
        <f t="shared" si="0"/>
        <v>NOK</v>
      </c>
      <c r="H22" s="1" t="str">
        <f>IFERROR(VLOOKUP(D22,Firmware!$A$1:$B$1000,2,FALSE),"Nontrouvé")</f>
        <v>Cupertino-17.9.6a</v>
      </c>
      <c r="I22" t="s">
        <v>44</v>
      </c>
      <c r="J22">
        <v>0</v>
      </c>
    </row>
    <row r="23" spans="1:10">
      <c r="A23" t="s">
        <v>418</v>
      </c>
      <c r="C23" t="s">
        <v>60</v>
      </c>
      <c r="D23" t="s">
        <v>21</v>
      </c>
      <c r="E23" t="s">
        <v>61</v>
      </c>
      <c r="F23" t="s">
        <v>397</v>
      </c>
      <c r="G23" t="str">
        <f t="shared" si="0"/>
        <v>NOK</v>
      </c>
      <c r="H23" s="1" t="str">
        <f>IFERROR(VLOOKUP(D23,Firmware!$A$1:$B$1000,2,FALSE),"Nontrouvé")</f>
        <v>Cupertino-17.9.6a</v>
      </c>
      <c r="I23" t="s">
        <v>44</v>
      </c>
      <c r="J23">
        <v>0</v>
      </c>
    </row>
    <row r="24" spans="1:10">
      <c r="A24" t="s">
        <v>419</v>
      </c>
      <c r="C24" t="s">
        <v>60</v>
      </c>
      <c r="D24" t="s">
        <v>21</v>
      </c>
      <c r="E24" t="s">
        <v>61</v>
      </c>
      <c r="F24" t="s">
        <v>397</v>
      </c>
      <c r="G24" t="str">
        <f t="shared" si="0"/>
        <v>NOK</v>
      </c>
      <c r="H24" s="1" t="str">
        <f>IFERROR(VLOOKUP(D24,Firmware!$A$1:$B$1000,2,FALSE),"Nontrouvé")</f>
        <v>Cupertino-17.9.6a</v>
      </c>
      <c r="I24" t="s">
        <v>44</v>
      </c>
      <c r="J24">
        <v>0</v>
      </c>
    </row>
    <row r="25" spans="1:10">
      <c r="A25" t="s">
        <v>420</v>
      </c>
      <c r="C25" t="s">
        <v>60</v>
      </c>
      <c r="D25" t="s">
        <v>21</v>
      </c>
      <c r="E25" t="s">
        <v>61</v>
      </c>
      <c r="F25" t="s">
        <v>397</v>
      </c>
      <c r="G25" t="str">
        <f t="shared" si="0"/>
        <v>NOK</v>
      </c>
      <c r="H25" s="1" t="str">
        <f>IFERROR(VLOOKUP(D25,Firmware!$A$1:$B$1000,2,FALSE),"Nontrouvé")</f>
        <v>Cupertino-17.9.6a</v>
      </c>
      <c r="I25" t="s">
        <v>44</v>
      </c>
      <c r="J25">
        <v>0</v>
      </c>
    </row>
    <row r="26" spans="1:10">
      <c r="A26" t="s">
        <v>421</v>
      </c>
      <c r="C26" t="s">
        <v>60</v>
      </c>
      <c r="D26" t="s">
        <v>21</v>
      </c>
      <c r="E26" t="s">
        <v>61</v>
      </c>
      <c r="F26" t="s">
        <v>397</v>
      </c>
      <c r="G26" t="str">
        <f t="shared" si="0"/>
        <v>NOK</v>
      </c>
      <c r="H26" s="1" t="str">
        <f>IFERROR(VLOOKUP(D26,Firmware!$A$1:$B$1000,2,FALSE),"Nontrouvé")</f>
        <v>Cupertino-17.9.6a</v>
      </c>
      <c r="I26" t="s">
        <v>44</v>
      </c>
      <c r="J26">
        <v>0</v>
      </c>
    </row>
    <row r="27" spans="1:10">
      <c r="A27" t="s">
        <v>422</v>
      </c>
      <c r="C27" t="s">
        <v>60</v>
      </c>
      <c r="D27" t="s">
        <v>21</v>
      </c>
      <c r="E27" t="s">
        <v>61</v>
      </c>
      <c r="F27" t="s">
        <v>397</v>
      </c>
      <c r="G27" t="str">
        <f t="shared" si="0"/>
        <v>NOK</v>
      </c>
      <c r="H27" s="1" t="str">
        <f>IFERROR(VLOOKUP(D27,Firmware!$A$1:$B$1000,2,FALSE),"Nontrouvé")</f>
        <v>Cupertino-17.9.6a</v>
      </c>
      <c r="I27" t="s">
        <v>44</v>
      </c>
      <c r="J27">
        <v>0</v>
      </c>
    </row>
    <row r="28" spans="1:10">
      <c r="A28" t="s">
        <v>423</v>
      </c>
      <c r="C28" t="s">
        <v>60</v>
      </c>
      <c r="D28" t="s">
        <v>21</v>
      </c>
      <c r="E28" t="s">
        <v>61</v>
      </c>
      <c r="F28" t="s">
        <v>397</v>
      </c>
      <c r="G28" t="str">
        <f t="shared" si="0"/>
        <v>NOK</v>
      </c>
      <c r="H28" s="1" t="str">
        <f>IFERROR(VLOOKUP(D28,Firmware!$A$1:$B$1000,2,FALSE),"Nontrouvé")</f>
        <v>Cupertino-17.9.6a</v>
      </c>
      <c r="I28" t="s">
        <v>44</v>
      </c>
      <c r="J28">
        <v>0</v>
      </c>
    </row>
    <row r="29" spans="1:10">
      <c r="A29" t="s">
        <v>424</v>
      </c>
      <c r="C29" t="s">
        <v>60</v>
      </c>
      <c r="D29" t="s">
        <v>21</v>
      </c>
      <c r="E29" t="s">
        <v>61</v>
      </c>
      <c r="F29" t="s">
        <v>397</v>
      </c>
      <c r="G29" t="str">
        <f t="shared" si="0"/>
        <v>NOK</v>
      </c>
      <c r="H29" s="1" t="str">
        <f>IFERROR(VLOOKUP(D29,Firmware!$A$1:$B$1000,2,FALSE),"Nontrouvé")</f>
        <v>Cupertino-17.9.6a</v>
      </c>
      <c r="I29" t="s">
        <v>44</v>
      </c>
      <c r="J29">
        <v>0</v>
      </c>
    </row>
    <row r="30" spans="1:10">
      <c r="A30" t="s">
        <v>425</v>
      </c>
      <c r="C30" t="s">
        <v>60</v>
      </c>
      <c r="D30" t="s">
        <v>21</v>
      </c>
      <c r="E30" t="s">
        <v>61</v>
      </c>
      <c r="F30" t="s">
        <v>397</v>
      </c>
      <c r="G30" t="str">
        <f t="shared" si="0"/>
        <v>NOK</v>
      </c>
      <c r="H30" s="1" t="str">
        <f>IFERROR(VLOOKUP(D30,Firmware!$A$1:$B$1000,2,FALSE),"Nontrouvé")</f>
        <v>Cupertino-17.9.6a</v>
      </c>
      <c r="I30" t="s">
        <v>44</v>
      </c>
      <c r="J30">
        <v>0</v>
      </c>
    </row>
    <row r="31" spans="1:10">
      <c r="A31" t="s">
        <v>426</v>
      </c>
      <c r="C31" t="s">
        <v>112</v>
      </c>
      <c r="D31" t="s">
        <v>113</v>
      </c>
      <c r="E31" t="s">
        <v>113</v>
      </c>
      <c r="F31" t="s">
        <v>113</v>
      </c>
      <c r="G31" t="str">
        <f t="shared" si="0"/>
        <v>NOK</v>
      </c>
      <c r="H31" s="1" t="str">
        <f>IFERROR(VLOOKUP(D31,Firmware!$A$1:$B$1000,2,FALSE),"Nontrouvé")</f>
        <v>Nontrouvé</v>
      </c>
      <c r="I31" t="s">
        <v>113</v>
      </c>
      <c r="J31">
        <v>0</v>
      </c>
    </row>
    <row r="32" spans="1:10">
      <c r="A32" t="s">
        <v>426</v>
      </c>
      <c r="C32" t="s">
        <v>112</v>
      </c>
      <c r="D32" t="s">
        <v>113</v>
      </c>
      <c r="E32" t="s">
        <v>113</v>
      </c>
      <c r="F32" t="s">
        <v>113</v>
      </c>
      <c r="G32" t="str">
        <f t="shared" si="0"/>
        <v>NOK</v>
      </c>
      <c r="H32" s="1" t="str">
        <f>IFERROR(VLOOKUP(D32,Firmware!$A$1:$B$1000,2,FALSE),"Nontrouvé")</f>
        <v>Nontrouvé</v>
      </c>
      <c r="I32" t="s">
        <v>113</v>
      </c>
      <c r="J32">
        <v>0</v>
      </c>
    </row>
    <row r="33" spans="1:10">
      <c r="A33" t="s">
        <v>427</v>
      </c>
      <c r="C33" t="s">
        <v>60</v>
      </c>
      <c r="D33" t="s">
        <v>21</v>
      </c>
      <c r="E33" t="s">
        <v>61</v>
      </c>
      <c r="F33" t="s">
        <v>397</v>
      </c>
      <c r="G33" t="str">
        <f t="shared" si="0"/>
        <v>NOK</v>
      </c>
      <c r="H33" s="1" t="str">
        <f>IFERROR(VLOOKUP(D33,Firmware!$A$1:$B$1000,2,FALSE),"Nontrouvé")</f>
        <v>Cupertino-17.9.6a</v>
      </c>
      <c r="I33" t="s">
        <v>44</v>
      </c>
      <c r="J33">
        <v>0</v>
      </c>
    </row>
    <row r="34" spans="1:10">
      <c r="A34" t="s">
        <v>428</v>
      </c>
      <c r="C34" t="s">
        <v>60</v>
      </c>
      <c r="D34" t="s">
        <v>21</v>
      </c>
      <c r="E34" t="s">
        <v>61</v>
      </c>
      <c r="F34" t="s">
        <v>397</v>
      </c>
      <c r="G34" t="str">
        <f t="shared" si="0"/>
        <v>NOK</v>
      </c>
      <c r="H34" s="1" t="str">
        <f>IFERROR(VLOOKUP(D34,Firmware!$A$1:$B$1000,2,FALSE),"Nontrouvé")</f>
        <v>Cupertino-17.9.6a</v>
      </c>
      <c r="I34" t="s">
        <v>44</v>
      </c>
      <c r="J34">
        <v>0</v>
      </c>
    </row>
    <row r="35" spans="1:10">
      <c r="A35" t="s">
        <v>429</v>
      </c>
      <c r="C35" t="s">
        <v>206</v>
      </c>
      <c r="D35">
        <v>6100</v>
      </c>
      <c r="E35" t="s">
        <v>430</v>
      </c>
      <c r="F35" t="s">
        <v>397</v>
      </c>
      <c r="G35" t="str">
        <f t="shared" si="0"/>
        <v>NOK</v>
      </c>
      <c r="H35" s="1" t="str">
        <f>IFERROR(VLOOKUP(D35,Firmware!$A$2:$B$1000,2,FALSE),"Nontrouvé")</f>
        <v>PL.10.13.1080</v>
      </c>
      <c r="I35" t="s">
        <v>44</v>
      </c>
      <c r="J35">
        <v>0</v>
      </c>
    </row>
    <row r="36" spans="1:10">
      <c r="H36" s="1"/>
    </row>
    <row r="37" spans="1:10">
      <c r="H37" s="1"/>
    </row>
  </sheetData>
  <conditionalFormatting sqref="A2:J1000">
    <cfRule type="expression" dxfId="20" priority="3">
      <formula>$J2=1</formula>
    </cfRule>
  </conditionalFormatting>
  <conditionalFormatting sqref="G2:G1000">
    <cfRule type="expression" dxfId="19" priority="1">
      <formula>$G2="OK"</formula>
    </cfRule>
  </conditionalFormatting>
  <conditionalFormatting sqref="I2:I1000">
    <cfRule type="expression" dxfId="18" priority="2">
      <formula>$I2="Stack"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7D6A5-8406-40C3-B922-0B70FAABA020}">
  <sheetPr codeName="Feuil15"/>
  <dimension ref="A1:J37"/>
  <sheetViews>
    <sheetView workbookViewId="0">
      <selection activeCell="B2" sqref="B2:B22"/>
    </sheetView>
  </sheetViews>
  <sheetFormatPr baseColWidth="10" defaultColWidth="11.42578125" defaultRowHeight="15"/>
  <cols>
    <col min="1" max="1" width="14.7109375" bestFit="1" customWidth="1"/>
    <col min="2" max="2" width="11.5703125" bestFit="1" customWidth="1"/>
    <col min="3" max="3" width="13.42578125" bestFit="1" customWidth="1"/>
    <col min="4" max="4" width="31" bestFit="1" customWidth="1"/>
    <col min="5" max="5" width="18.42578125" bestFit="1" customWidth="1"/>
    <col min="6" max="6" width="7.140625" bestFit="1" customWidth="1"/>
    <col min="7" max="7" width="12.85546875" bestFit="1" customWidth="1"/>
    <col min="8" max="8" width="17.85546875" bestFit="1" customWidth="1"/>
    <col min="9" max="9" width="7.42578125" bestFit="1" customWidth="1"/>
    <col min="10" max="10" width="6.7109375" bestFit="1" customWidth="1"/>
  </cols>
  <sheetData>
    <row r="1" spans="1:10" ht="15.75" thickBot="1">
      <c r="A1" s="7" t="s">
        <v>30</v>
      </c>
      <c r="B1" s="7" t="s">
        <v>31</v>
      </c>
      <c r="C1" s="7" t="s">
        <v>32</v>
      </c>
      <c r="D1" s="8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  <c r="J1" s="7" t="s">
        <v>23</v>
      </c>
    </row>
    <row r="2" spans="1:10">
      <c r="A2" t="s">
        <v>432</v>
      </c>
      <c r="C2" t="s">
        <v>281</v>
      </c>
      <c r="D2" t="s">
        <v>433</v>
      </c>
      <c r="E2" t="s">
        <v>434</v>
      </c>
      <c r="F2" t="s">
        <v>435</v>
      </c>
      <c r="G2" t="str">
        <f>IF(E2=H2,"OK","NOK")</f>
        <v>NOK</v>
      </c>
      <c r="H2" t="str">
        <f>IFERROR(VLOOKUP(D2,Firmware!$A$2:$B$1000,2,FALSE),"Nontrouvé")</f>
        <v>YC.16.11.0024</v>
      </c>
      <c r="I2" t="s">
        <v>44</v>
      </c>
      <c r="J2">
        <v>0</v>
      </c>
    </row>
    <row r="3" spans="1:10">
      <c r="A3" t="s">
        <v>436</v>
      </c>
      <c r="C3" t="s">
        <v>281</v>
      </c>
      <c r="D3" t="s">
        <v>433</v>
      </c>
      <c r="E3" t="s">
        <v>437</v>
      </c>
      <c r="F3" t="s">
        <v>435</v>
      </c>
      <c r="G3" t="str">
        <f t="shared" ref="G3:G22" si="0">IF(E3=H3,"OK","NOK")</f>
        <v>NOK</v>
      </c>
      <c r="H3" t="str">
        <f>IFERROR(VLOOKUP(D3,Firmware!$A$2:$B$1000,2,FALSE),"Nontrouvé")</f>
        <v>YC.16.11.0024</v>
      </c>
      <c r="I3" t="s">
        <v>44</v>
      </c>
      <c r="J3">
        <v>0</v>
      </c>
    </row>
    <row r="4" spans="1:10">
      <c r="A4" t="s">
        <v>438</v>
      </c>
      <c r="C4" t="s">
        <v>281</v>
      </c>
      <c r="D4" t="s">
        <v>433</v>
      </c>
      <c r="E4" t="s">
        <v>437</v>
      </c>
      <c r="F4" t="s">
        <v>435</v>
      </c>
      <c r="G4" t="str">
        <f t="shared" si="0"/>
        <v>NOK</v>
      </c>
      <c r="H4" t="str">
        <f>IFERROR(VLOOKUP(D4,Firmware!$A$2:$B$1000,2,FALSE),"Nontrouvé")</f>
        <v>YC.16.11.0024</v>
      </c>
      <c r="I4" t="s">
        <v>44</v>
      </c>
      <c r="J4">
        <v>0</v>
      </c>
    </row>
    <row r="5" spans="1:10">
      <c r="A5" t="s">
        <v>439</v>
      </c>
      <c r="C5" t="s">
        <v>281</v>
      </c>
      <c r="D5" t="s">
        <v>433</v>
      </c>
      <c r="E5" t="s">
        <v>437</v>
      </c>
      <c r="F5" t="s">
        <v>435</v>
      </c>
      <c r="G5" t="str">
        <f t="shared" si="0"/>
        <v>NOK</v>
      </c>
      <c r="H5" t="str">
        <f>IFERROR(VLOOKUP(D5,Firmware!$A$2:$B$1000,2,FALSE),"Nontrouvé")</f>
        <v>YC.16.11.0024</v>
      </c>
      <c r="I5" t="s">
        <v>44</v>
      </c>
      <c r="J5">
        <v>0</v>
      </c>
    </row>
    <row r="6" spans="1:10">
      <c r="A6" t="s">
        <v>440</v>
      </c>
      <c r="C6" t="s">
        <v>281</v>
      </c>
      <c r="D6" t="s">
        <v>433</v>
      </c>
      <c r="E6" t="s">
        <v>437</v>
      </c>
      <c r="F6" t="s">
        <v>441</v>
      </c>
      <c r="G6" t="str">
        <f t="shared" si="0"/>
        <v>NOK</v>
      </c>
      <c r="H6" t="str">
        <f>IFERROR(VLOOKUP(D6,Firmware!$A$2:$B$1000,2,FALSE),"Nontrouvé")</f>
        <v>YC.16.11.0024</v>
      </c>
      <c r="I6" t="s">
        <v>44</v>
      </c>
      <c r="J6">
        <v>0</v>
      </c>
    </row>
    <row r="7" spans="1:10">
      <c r="A7" t="s">
        <v>442</v>
      </c>
      <c r="C7" t="s">
        <v>281</v>
      </c>
      <c r="D7" t="s">
        <v>433</v>
      </c>
      <c r="E7" t="s">
        <v>437</v>
      </c>
      <c r="F7" t="s">
        <v>441</v>
      </c>
      <c r="G7" t="str">
        <f t="shared" si="0"/>
        <v>NOK</v>
      </c>
      <c r="H7" t="str">
        <f>IFERROR(VLOOKUP(D7,Firmware!$A$2:$B$1000,2,FALSE),"Nontrouvé")</f>
        <v>YC.16.11.0024</v>
      </c>
      <c r="I7" t="s">
        <v>44</v>
      </c>
      <c r="J7">
        <v>0</v>
      </c>
    </row>
    <row r="8" spans="1:10">
      <c r="A8" t="s">
        <v>443</v>
      </c>
      <c r="C8" t="s">
        <v>281</v>
      </c>
      <c r="D8" t="s">
        <v>433</v>
      </c>
      <c r="E8" t="s">
        <v>437</v>
      </c>
      <c r="F8" t="s">
        <v>441</v>
      </c>
      <c r="G8" t="str">
        <f t="shared" si="0"/>
        <v>NOK</v>
      </c>
      <c r="H8" t="str">
        <f>IFERROR(VLOOKUP(D8,Firmware!$A$2:$B$1000,2,FALSE),"Nontrouvé")</f>
        <v>YC.16.11.0024</v>
      </c>
      <c r="I8" t="s">
        <v>44</v>
      </c>
      <c r="J8">
        <v>0</v>
      </c>
    </row>
    <row r="9" spans="1:10">
      <c r="A9" t="s">
        <v>444</v>
      </c>
      <c r="C9" t="s">
        <v>281</v>
      </c>
      <c r="D9" t="s">
        <v>433</v>
      </c>
      <c r="E9" t="s">
        <v>437</v>
      </c>
      <c r="F9" t="s">
        <v>441</v>
      </c>
      <c r="G9" t="str">
        <f t="shared" si="0"/>
        <v>NOK</v>
      </c>
      <c r="H9" t="str">
        <f>IFERROR(VLOOKUP(D9,Firmware!$A$2:$B$1000,2,FALSE),"Nontrouvé")</f>
        <v>YC.16.11.0024</v>
      </c>
      <c r="I9" t="s">
        <v>44</v>
      </c>
      <c r="J9">
        <v>0</v>
      </c>
    </row>
    <row r="10" spans="1:10">
      <c r="A10" t="s">
        <v>445</v>
      </c>
      <c r="C10" t="s">
        <v>281</v>
      </c>
      <c r="D10" t="s">
        <v>433</v>
      </c>
      <c r="E10" t="s">
        <v>437</v>
      </c>
      <c r="F10" t="s">
        <v>435</v>
      </c>
      <c r="G10" t="str">
        <f t="shared" si="0"/>
        <v>NOK</v>
      </c>
      <c r="H10" t="str">
        <f>IFERROR(VLOOKUP(D10,Firmware!$A$2:$B$1000,2,FALSE),"Nontrouvé")</f>
        <v>YC.16.11.0024</v>
      </c>
      <c r="I10" t="s">
        <v>44</v>
      </c>
      <c r="J10">
        <v>0</v>
      </c>
    </row>
    <row r="11" spans="1:10">
      <c r="A11" t="s">
        <v>446</v>
      </c>
      <c r="C11" t="s">
        <v>281</v>
      </c>
      <c r="D11" t="s">
        <v>433</v>
      </c>
      <c r="E11" t="s">
        <v>437</v>
      </c>
      <c r="F11" t="s">
        <v>435</v>
      </c>
      <c r="G11" t="str">
        <f t="shared" si="0"/>
        <v>NOK</v>
      </c>
      <c r="H11" t="str">
        <f>IFERROR(VLOOKUP(D11,Firmware!$A$2:$B$1000,2,FALSE),"Nontrouvé")</f>
        <v>YC.16.11.0024</v>
      </c>
      <c r="I11" t="s">
        <v>44</v>
      </c>
      <c r="J11">
        <v>0</v>
      </c>
    </row>
    <row r="12" spans="1:10">
      <c r="A12" t="s">
        <v>447</v>
      </c>
      <c r="C12" t="s">
        <v>281</v>
      </c>
      <c r="D12" t="s">
        <v>433</v>
      </c>
      <c r="E12" t="s">
        <v>448</v>
      </c>
      <c r="F12" t="s">
        <v>435</v>
      </c>
      <c r="G12" t="str">
        <f t="shared" si="0"/>
        <v>NOK</v>
      </c>
      <c r="H12" t="str">
        <f>IFERROR(VLOOKUP(D12,Firmware!$A$2:$B$1000,2,FALSE),"Nontrouvé")</f>
        <v>YC.16.11.0024</v>
      </c>
      <c r="I12" t="s">
        <v>44</v>
      </c>
      <c r="J12">
        <v>0</v>
      </c>
    </row>
    <row r="13" spans="1:10">
      <c r="A13" t="s">
        <v>449</v>
      </c>
      <c r="C13" t="s">
        <v>281</v>
      </c>
      <c r="D13" t="s">
        <v>433</v>
      </c>
      <c r="E13" t="s">
        <v>437</v>
      </c>
      <c r="F13" t="s">
        <v>435</v>
      </c>
      <c r="G13" t="str">
        <f t="shared" si="0"/>
        <v>NOK</v>
      </c>
      <c r="H13" t="str">
        <f>IFERROR(VLOOKUP(D13,Firmware!$A$2:$B$1000,2,FALSE),"Nontrouvé")</f>
        <v>YC.16.11.0024</v>
      </c>
      <c r="I13" t="s">
        <v>44</v>
      </c>
      <c r="J13">
        <v>0</v>
      </c>
    </row>
    <row r="14" spans="1:10">
      <c r="A14" t="s">
        <v>450</v>
      </c>
      <c r="C14" t="s">
        <v>206</v>
      </c>
      <c r="D14">
        <v>6200</v>
      </c>
      <c r="E14" t="s">
        <v>276</v>
      </c>
      <c r="F14" t="s">
        <v>435</v>
      </c>
      <c r="G14" t="str">
        <f t="shared" si="0"/>
        <v>NOK</v>
      </c>
      <c r="H14" t="str">
        <f>IFERROR(VLOOKUP(D14,Firmware!$A$2:$B$1000,2,FALSE),"Nontrouvé")</f>
        <v>ML.10.13.1080</v>
      </c>
      <c r="I14" t="s">
        <v>44</v>
      </c>
      <c r="J14">
        <v>0</v>
      </c>
    </row>
    <row r="15" spans="1:10">
      <c r="A15" t="s">
        <v>451</v>
      </c>
      <c r="C15" t="s">
        <v>281</v>
      </c>
      <c r="D15" t="s">
        <v>452</v>
      </c>
      <c r="E15" t="s">
        <v>453</v>
      </c>
      <c r="F15" t="s">
        <v>441</v>
      </c>
      <c r="G15" t="str">
        <f t="shared" si="0"/>
        <v>NOK</v>
      </c>
      <c r="H15" t="str">
        <f>IFERROR(VLOOKUP(D15,Firmware!$A$2:$B$1000,2,FALSE),"Nontrouvé")</f>
        <v>Nontrouvé</v>
      </c>
      <c r="I15" t="s">
        <v>44</v>
      </c>
      <c r="J15">
        <v>1</v>
      </c>
    </row>
    <row r="16" spans="1:10">
      <c r="A16" t="s">
        <v>454</v>
      </c>
      <c r="C16" t="s">
        <v>281</v>
      </c>
      <c r="D16" t="s">
        <v>433</v>
      </c>
      <c r="E16" t="s">
        <v>437</v>
      </c>
      <c r="F16" t="s">
        <v>435</v>
      </c>
      <c r="G16" t="str">
        <f t="shared" si="0"/>
        <v>NOK</v>
      </c>
      <c r="H16" t="str">
        <f>IFERROR(VLOOKUP(D16,Firmware!$A$2:$B$1000,2,FALSE),"Nontrouvé")</f>
        <v>YC.16.11.0024</v>
      </c>
      <c r="I16" t="s">
        <v>44</v>
      </c>
      <c r="J16">
        <v>0</v>
      </c>
    </row>
    <row r="17" spans="1:10">
      <c r="A17" t="s">
        <v>455</v>
      </c>
      <c r="C17" t="s">
        <v>281</v>
      </c>
      <c r="D17" t="s">
        <v>433</v>
      </c>
      <c r="E17" t="s">
        <v>437</v>
      </c>
      <c r="F17" t="s">
        <v>43</v>
      </c>
      <c r="G17" t="str">
        <f t="shared" si="0"/>
        <v>NOK</v>
      </c>
      <c r="H17" t="str">
        <f>IFERROR(VLOOKUP(D17,Firmware!$A$2:$B$1000,2,FALSE),"Nontrouvé")</f>
        <v>YC.16.11.0024</v>
      </c>
      <c r="I17" t="s">
        <v>44</v>
      </c>
      <c r="J17">
        <v>0</v>
      </c>
    </row>
    <row r="18" spans="1:10">
      <c r="A18" t="s">
        <v>456</v>
      </c>
      <c r="C18" t="s">
        <v>281</v>
      </c>
      <c r="D18" t="s">
        <v>433</v>
      </c>
      <c r="E18" t="s">
        <v>437</v>
      </c>
      <c r="F18" t="s">
        <v>441</v>
      </c>
      <c r="G18" t="str">
        <f t="shared" si="0"/>
        <v>NOK</v>
      </c>
      <c r="H18" t="str">
        <f>IFERROR(VLOOKUP(D18,Firmware!$A$2:$B$1000,2,FALSE),"Nontrouvé")</f>
        <v>YC.16.11.0024</v>
      </c>
      <c r="I18" t="s">
        <v>44</v>
      </c>
      <c r="J18">
        <v>0</v>
      </c>
    </row>
    <row r="19" spans="1:10">
      <c r="A19" t="s">
        <v>457</v>
      </c>
      <c r="C19" t="s">
        <v>281</v>
      </c>
      <c r="D19" t="s">
        <v>433</v>
      </c>
      <c r="E19" t="s">
        <v>437</v>
      </c>
      <c r="F19" t="s">
        <v>441</v>
      </c>
      <c r="G19" t="str">
        <f t="shared" si="0"/>
        <v>NOK</v>
      </c>
      <c r="H19" t="str">
        <f>IFERROR(VLOOKUP(D19,Firmware!$A$2:$B$1000,2,FALSE),"Nontrouvé")</f>
        <v>YC.16.11.0024</v>
      </c>
      <c r="I19" t="s">
        <v>44</v>
      </c>
      <c r="J19">
        <v>0</v>
      </c>
    </row>
    <row r="20" spans="1:10">
      <c r="A20" t="s">
        <v>458</v>
      </c>
      <c r="C20" t="s">
        <v>281</v>
      </c>
      <c r="D20" t="s">
        <v>433</v>
      </c>
      <c r="E20" t="s">
        <v>437</v>
      </c>
      <c r="F20" t="s">
        <v>435</v>
      </c>
      <c r="G20" t="str">
        <f t="shared" si="0"/>
        <v>NOK</v>
      </c>
      <c r="H20" t="str">
        <f>IFERROR(VLOOKUP(D20,Firmware!$A$2:$B$1000,2,FALSE),"Nontrouvé")</f>
        <v>YC.16.11.0024</v>
      </c>
      <c r="I20" t="s">
        <v>44</v>
      </c>
      <c r="J20">
        <v>0</v>
      </c>
    </row>
    <row r="21" spans="1:10">
      <c r="A21" t="s">
        <v>459</v>
      </c>
      <c r="C21" t="s">
        <v>281</v>
      </c>
      <c r="D21" t="s">
        <v>433</v>
      </c>
      <c r="E21" t="s">
        <v>437</v>
      </c>
      <c r="F21" t="s">
        <v>435</v>
      </c>
      <c r="G21" t="str">
        <f t="shared" si="0"/>
        <v>NOK</v>
      </c>
      <c r="H21" t="str">
        <f>IFERROR(VLOOKUP(D21,Firmware!$A$2:$B$1000,2,FALSE),"Nontrouvé")</f>
        <v>YC.16.11.0024</v>
      </c>
      <c r="I21" t="s">
        <v>44</v>
      </c>
      <c r="J21">
        <v>0</v>
      </c>
    </row>
    <row r="22" spans="1:10">
      <c r="A22" t="s">
        <v>460</v>
      </c>
      <c r="C22" t="s">
        <v>281</v>
      </c>
      <c r="D22" t="s">
        <v>433</v>
      </c>
      <c r="E22" t="s">
        <v>437</v>
      </c>
      <c r="F22" t="s">
        <v>441</v>
      </c>
      <c r="G22" t="str">
        <f t="shared" si="0"/>
        <v>NOK</v>
      </c>
      <c r="H22" t="str">
        <f>IFERROR(VLOOKUP(D22,Firmware!$A$2:$B$1000,2,FALSE),"Nontrouvé")</f>
        <v>YC.16.11.0024</v>
      </c>
      <c r="I22" t="s">
        <v>44</v>
      </c>
      <c r="J22">
        <v>0</v>
      </c>
    </row>
    <row r="23" spans="1:10">
      <c r="H23" s="1"/>
    </row>
    <row r="24" spans="1:10">
      <c r="H24" s="1"/>
    </row>
    <row r="25" spans="1:10">
      <c r="H25" s="1"/>
    </row>
    <row r="26" spans="1:10">
      <c r="H26" s="1"/>
    </row>
    <row r="27" spans="1:10">
      <c r="H27" s="1"/>
    </row>
    <row r="28" spans="1:10">
      <c r="H28" s="1"/>
    </row>
    <row r="29" spans="1:10">
      <c r="H29" s="1"/>
    </row>
    <row r="30" spans="1:10">
      <c r="H30" s="1"/>
    </row>
    <row r="31" spans="1:10">
      <c r="H31" s="1"/>
    </row>
    <row r="32" spans="1:10">
      <c r="H32" s="1"/>
    </row>
    <row r="33" spans="8:8">
      <c r="H33" s="1"/>
    </row>
    <row r="34" spans="8:8">
      <c r="H34" s="1"/>
    </row>
    <row r="35" spans="8:8">
      <c r="H35" s="1"/>
    </row>
    <row r="36" spans="8:8">
      <c r="H36" s="1"/>
    </row>
    <row r="37" spans="8:8">
      <c r="H37" s="1"/>
    </row>
  </sheetData>
  <phoneticPr fontId="1" type="noConversion"/>
  <conditionalFormatting sqref="A2:J1000">
    <cfRule type="expression" dxfId="17" priority="3">
      <formula>$J2=1</formula>
    </cfRule>
  </conditionalFormatting>
  <conditionalFormatting sqref="G2:G1000">
    <cfRule type="expression" dxfId="16" priority="1">
      <formula>$G2="OK"</formula>
    </cfRule>
  </conditionalFormatting>
  <conditionalFormatting sqref="I2:I1000">
    <cfRule type="expression" dxfId="15" priority="2">
      <formula>$I2="Stack"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13A2A-5CCF-41A0-806B-DAD470F66D03}">
  <sheetPr codeName="Feuil16"/>
  <dimension ref="A1:J37"/>
  <sheetViews>
    <sheetView workbookViewId="0">
      <selection activeCell="B2" sqref="B2:B20"/>
    </sheetView>
  </sheetViews>
  <sheetFormatPr baseColWidth="10" defaultColWidth="11.42578125" defaultRowHeight="15"/>
  <cols>
    <col min="1" max="1" width="14.7109375" bestFit="1" customWidth="1"/>
    <col min="2" max="2" width="11.5703125" bestFit="1" customWidth="1"/>
    <col min="3" max="3" width="13.42578125" bestFit="1" customWidth="1"/>
    <col min="4" max="4" width="31" bestFit="1" customWidth="1"/>
    <col min="5" max="5" width="18.42578125" bestFit="1" customWidth="1"/>
    <col min="6" max="6" width="7.140625" bestFit="1" customWidth="1"/>
    <col min="7" max="7" width="12.85546875" bestFit="1" customWidth="1"/>
    <col min="8" max="8" width="17.85546875" bestFit="1" customWidth="1"/>
    <col min="9" max="9" width="7.42578125" bestFit="1" customWidth="1"/>
    <col min="10" max="10" width="6.7109375" bestFit="1" customWidth="1"/>
  </cols>
  <sheetData>
    <row r="1" spans="1:10" ht="15.75" thickBot="1">
      <c r="A1" s="7" t="s">
        <v>30</v>
      </c>
      <c r="B1" s="7" t="s">
        <v>31</v>
      </c>
      <c r="C1" s="7" t="s">
        <v>32</v>
      </c>
      <c r="D1" s="8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  <c r="J1" s="7" t="s">
        <v>23</v>
      </c>
    </row>
    <row r="2" spans="1:10">
      <c r="A2" t="s">
        <v>461</v>
      </c>
      <c r="C2" t="s">
        <v>40</v>
      </c>
      <c r="D2" t="s">
        <v>53</v>
      </c>
      <c r="E2" t="s">
        <v>54</v>
      </c>
      <c r="F2" t="s">
        <v>43</v>
      </c>
      <c r="G2" t="str">
        <f>IF(E2=H2,"OK","NOK")</f>
        <v>OK</v>
      </c>
      <c r="H2" t="str">
        <f>IFERROR(VLOOKUP(D2,Firmware!$A$1:$B$1000,2,FALSE),"Nontrouvé")</f>
        <v>15.2(2)E9</v>
      </c>
      <c r="I2" t="s">
        <v>44</v>
      </c>
      <c r="J2">
        <v>0</v>
      </c>
    </row>
    <row r="3" spans="1:10">
      <c r="A3" t="s">
        <v>462</v>
      </c>
      <c r="C3" t="s">
        <v>40</v>
      </c>
      <c r="D3" t="s">
        <v>53</v>
      </c>
      <c r="E3" t="s">
        <v>54</v>
      </c>
      <c r="F3" t="s">
        <v>43</v>
      </c>
      <c r="G3" t="str">
        <f t="shared" ref="G3:G20" si="0">IF(E3=H3,"OK","NOK")</f>
        <v>OK</v>
      </c>
      <c r="H3" s="1" t="str">
        <f>IFERROR(VLOOKUP(D3,Firmware!$A$1:$B$1000,2,FALSE),"Nontrouvé")</f>
        <v>15.2(2)E9</v>
      </c>
      <c r="I3" t="s">
        <v>44</v>
      </c>
      <c r="J3">
        <v>0</v>
      </c>
    </row>
    <row r="4" spans="1:10">
      <c r="A4" t="s">
        <v>463</v>
      </c>
      <c r="C4" t="s">
        <v>40</v>
      </c>
      <c r="D4" t="s">
        <v>53</v>
      </c>
      <c r="E4" t="s">
        <v>54</v>
      </c>
      <c r="F4" t="s">
        <v>43</v>
      </c>
      <c r="G4" t="str">
        <f t="shared" si="0"/>
        <v>OK</v>
      </c>
      <c r="H4" s="1" t="str">
        <f>IFERROR(VLOOKUP(D4,Firmware!$A$1:$B$1000,2,FALSE),"Nontrouvé")</f>
        <v>15.2(2)E9</v>
      </c>
      <c r="I4" t="s">
        <v>44</v>
      </c>
      <c r="J4">
        <v>0</v>
      </c>
    </row>
    <row r="5" spans="1:10">
      <c r="A5" t="s">
        <v>464</v>
      </c>
      <c r="C5" t="s">
        <v>40</v>
      </c>
      <c r="D5" t="s">
        <v>53</v>
      </c>
      <c r="E5" t="s">
        <v>54</v>
      </c>
      <c r="F5" t="s">
        <v>43</v>
      </c>
      <c r="G5" t="str">
        <f t="shared" si="0"/>
        <v>OK</v>
      </c>
      <c r="H5" s="1" t="str">
        <f>IFERROR(VLOOKUP(D5,Firmware!$A$1:$B$1000,2,FALSE),"Nontrouvé")</f>
        <v>15.2(2)E9</v>
      </c>
      <c r="I5" t="s">
        <v>44</v>
      </c>
      <c r="J5">
        <v>0</v>
      </c>
    </row>
    <row r="6" spans="1:10">
      <c r="A6" t="s">
        <v>465</v>
      </c>
      <c r="C6" t="s">
        <v>40</v>
      </c>
      <c r="D6" t="s">
        <v>41</v>
      </c>
      <c r="E6" t="s">
        <v>170</v>
      </c>
      <c r="F6" t="s">
        <v>43</v>
      </c>
      <c r="G6" t="str">
        <f t="shared" si="0"/>
        <v>NOK</v>
      </c>
      <c r="H6" s="1" t="str">
        <f>IFERROR(VLOOKUP(D6,Firmware!$A$1:$B$1000,2,FALSE),"Nontrouvé")</f>
        <v>15.2(7)E11</v>
      </c>
      <c r="I6" t="s">
        <v>44</v>
      </c>
      <c r="J6">
        <v>0</v>
      </c>
    </row>
    <row r="7" spans="1:10">
      <c r="A7" t="s">
        <v>466</v>
      </c>
      <c r="C7" t="s">
        <v>40</v>
      </c>
      <c r="D7" t="s">
        <v>41</v>
      </c>
      <c r="E7" t="s">
        <v>170</v>
      </c>
      <c r="F7" t="s">
        <v>43</v>
      </c>
      <c r="G7" t="str">
        <f t="shared" si="0"/>
        <v>NOK</v>
      </c>
      <c r="H7" s="1" t="str">
        <f>IFERROR(VLOOKUP(D7,Firmware!$A$1:$B$1000,2,FALSE),"Nontrouvé")</f>
        <v>15.2(7)E11</v>
      </c>
      <c r="I7" t="s">
        <v>51</v>
      </c>
      <c r="J7">
        <v>0</v>
      </c>
    </row>
    <row r="8" spans="1:10">
      <c r="A8" t="s">
        <v>467</v>
      </c>
      <c r="C8" t="s">
        <v>40</v>
      </c>
      <c r="D8" t="s">
        <v>41</v>
      </c>
      <c r="E8" t="s">
        <v>170</v>
      </c>
      <c r="F8" t="s">
        <v>43</v>
      </c>
      <c r="G8" t="str">
        <f t="shared" si="0"/>
        <v>NOK</v>
      </c>
      <c r="H8" s="1" t="str">
        <f>IFERROR(VLOOKUP(D8,Firmware!$A$1:$B$1000,2,FALSE),"Nontrouvé")</f>
        <v>15.2(7)E11</v>
      </c>
      <c r="I8" t="s">
        <v>44</v>
      </c>
      <c r="J8">
        <v>0</v>
      </c>
    </row>
    <row r="9" spans="1:10">
      <c r="A9" t="s">
        <v>468</v>
      </c>
      <c r="C9" t="s">
        <v>40</v>
      </c>
      <c r="D9" t="s">
        <v>41</v>
      </c>
      <c r="E9" t="s">
        <v>170</v>
      </c>
      <c r="F9" t="s">
        <v>43</v>
      </c>
      <c r="G9" t="str">
        <f t="shared" si="0"/>
        <v>NOK</v>
      </c>
      <c r="H9" s="1" t="str">
        <f>IFERROR(VLOOKUP(D9,Firmware!$A$1:$B$1000,2,FALSE),"Nontrouvé")</f>
        <v>15.2(7)E11</v>
      </c>
      <c r="I9" t="s">
        <v>44</v>
      </c>
      <c r="J9">
        <v>0</v>
      </c>
    </row>
    <row r="10" spans="1:10">
      <c r="A10" t="s">
        <v>469</v>
      </c>
      <c r="C10" t="s">
        <v>40</v>
      </c>
      <c r="D10" t="s">
        <v>41</v>
      </c>
      <c r="E10" t="s">
        <v>170</v>
      </c>
      <c r="F10" t="s">
        <v>43</v>
      </c>
      <c r="G10" t="str">
        <f t="shared" si="0"/>
        <v>NOK</v>
      </c>
      <c r="H10" s="1" t="str">
        <f>IFERROR(VLOOKUP(D10,Firmware!$A$1:$B$1000,2,FALSE),"Nontrouvé")</f>
        <v>15.2(7)E11</v>
      </c>
      <c r="I10" t="s">
        <v>44</v>
      </c>
      <c r="J10">
        <v>0</v>
      </c>
    </row>
    <row r="11" spans="1:10">
      <c r="A11" t="s">
        <v>470</v>
      </c>
      <c r="C11" t="s">
        <v>40</v>
      </c>
      <c r="D11" t="s">
        <v>41</v>
      </c>
      <c r="E11" t="s">
        <v>170</v>
      </c>
      <c r="F11" t="s">
        <v>43</v>
      </c>
      <c r="G11" t="str">
        <f t="shared" si="0"/>
        <v>NOK</v>
      </c>
      <c r="H11" s="1" t="str">
        <f>IFERROR(VLOOKUP(D11,Firmware!$A$1:$B$1000,2,FALSE),"Nontrouvé")</f>
        <v>15.2(7)E11</v>
      </c>
      <c r="I11" t="s">
        <v>44</v>
      </c>
      <c r="J11">
        <v>0</v>
      </c>
    </row>
    <row r="12" spans="1:10">
      <c r="A12" t="s">
        <v>471</v>
      </c>
      <c r="C12" t="s">
        <v>40</v>
      </c>
      <c r="D12" t="s">
        <v>41</v>
      </c>
      <c r="E12" t="s">
        <v>170</v>
      </c>
      <c r="F12" t="s">
        <v>43</v>
      </c>
      <c r="G12" t="str">
        <f t="shared" si="0"/>
        <v>NOK</v>
      </c>
      <c r="H12" s="1" t="str">
        <f>IFERROR(VLOOKUP(D12,Firmware!$A$1:$B$1000,2,FALSE),"Nontrouvé")</f>
        <v>15.2(7)E11</v>
      </c>
      <c r="I12" t="s">
        <v>44</v>
      </c>
      <c r="J12">
        <v>0</v>
      </c>
    </row>
    <row r="13" spans="1:10">
      <c r="A13" t="s">
        <v>472</v>
      </c>
      <c r="C13" t="s">
        <v>40</v>
      </c>
      <c r="D13" t="s">
        <v>41</v>
      </c>
      <c r="E13" t="s">
        <v>170</v>
      </c>
      <c r="F13" t="s">
        <v>43</v>
      </c>
      <c r="G13" t="str">
        <f t="shared" si="0"/>
        <v>NOK</v>
      </c>
      <c r="H13" s="1" t="str">
        <f>IFERROR(VLOOKUP(D13,Firmware!$A$1:$B$1000,2,FALSE),"Nontrouvé")</f>
        <v>15.2(7)E11</v>
      </c>
      <c r="I13" t="s">
        <v>44</v>
      </c>
      <c r="J13">
        <v>0</v>
      </c>
    </row>
    <row r="14" spans="1:10">
      <c r="A14" t="s">
        <v>473</v>
      </c>
      <c r="C14" t="s">
        <v>40</v>
      </c>
      <c r="D14" t="s">
        <v>41</v>
      </c>
      <c r="E14" t="s">
        <v>170</v>
      </c>
      <c r="F14" t="s">
        <v>43</v>
      </c>
      <c r="G14" t="str">
        <f t="shared" si="0"/>
        <v>NOK</v>
      </c>
      <c r="H14" s="1" t="str">
        <f>IFERROR(VLOOKUP(D14,Firmware!$A$1:$B$1000,2,FALSE),"Nontrouvé")</f>
        <v>15.2(7)E11</v>
      </c>
      <c r="I14" t="s">
        <v>44</v>
      </c>
      <c r="J14">
        <v>0</v>
      </c>
    </row>
    <row r="15" spans="1:10">
      <c r="A15" t="s">
        <v>474</v>
      </c>
      <c r="C15" t="s">
        <v>40</v>
      </c>
      <c r="D15" t="s">
        <v>41</v>
      </c>
      <c r="E15" t="s">
        <v>170</v>
      </c>
      <c r="F15" t="s">
        <v>43</v>
      </c>
      <c r="G15" t="str">
        <f t="shared" si="0"/>
        <v>NOK</v>
      </c>
      <c r="H15" s="1" t="str">
        <f>IFERROR(VLOOKUP(D15,Firmware!$A$1:$B$1000,2,FALSE),"Nontrouvé")</f>
        <v>15.2(7)E11</v>
      </c>
      <c r="I15" t="s">
        <v>51</v>
      </c>
      <c r="J15">
        <v>0</v>
      </c>
    </row>
    <row r="16" spans="1:10">
      <c r="A16" t="s">
        <v>475</v>
      </c>
      <c r="C16" t="s">
        <v>40</v>
      </c>
      <c r="D16" t="s">
        <v>41</v>
      </c>
      <c r="E16" t="s">
        <v>170</v>
      </c>
      <c r="F16" t="s">
        <v>43</v>
      </c>
      <c r="G16" t="str">
        <f t="shared" si="0"/>
        <v>NOK</v>
      </c>
      <c r="H16" s="1" t="str">
        <f>IFERROR(VLOOKUP(D16,Firmware!$A$1:$B$1000,2,FALSE),"Nontrouvé")</f>
        <v>15.2(7)E11</v>
      </c>
      <c r="I16" t="s">
        <v>51</v>
      </c>
      <c r="J16">
        <v>0</v>
      </c>
    </row>
    <row r="17" spans="1:10">
      <c r="A17" t="s">
        <v>476</v>
      </c>
      <c r="C17" t="s">
        <v>40</v>
      </c>
      <c r="D17" t="s">
        <v>41</v>
      </c>
      <c r="E17" t="s">
        <v>170</v>
      </c>
      <c r="F17" t="s">
        <v>43</v>
      </c>
      <c r="G17" t="str">
        <f t="shared" si="0"/>
        <v>NOK</v>
      </c>
      <c r="H17" s="1" t="str">
        <f>IFERROR(VLOOKUP(D17,Firmware!$A$1:$B$1000,2,FALSE),"Nontrouvé")</f>
        <v>15.2(7)E11</v>
      </c>
      <c r="I17" t="s">
        <v>51</v>
      </c>
      <c r="J17">
        <v>0</v>
      </c>
    </row>
    <row r="18" spans="1:10">
      <c r="A18" t="s">
        <v>477</v>
      </c>
      <c r="C18" t="s">
        <v>40</v>
      </c>
      <c r="D18" t="s">
        <v>478</v>
      </c>
      <c r="F18" t="s">
        <v>43</v>
      </c>
      <c r="G18" t="str">
        <f t="shared" si="0"/>
        <v>NOK</v>
      </c>
      <c r="H18" s="1" t="str">
        <f>IFERROR(VLOOKUP(D18,Firmware!$A$1:$B$1000,2,FALSE),"Nontrouvé")</f>
        <v>Nontrouvé</v>
      </c>
      <c r="I18" t="s">
        <v>51</v>
      </c>
      <c r="J18">
        <v>1</v>
      </c>
    </row>
    <row r="19" spans="1:10">
      <c r="A19" t="s">
        <v>479</v>
      </c>
      <c r="C19" t="s">
        <v>40</v>
      </c>
      <c r="D19" t="s">
        <v>53</v>
      </c>
      <c r="E19" t="s">
        <v>54</v>
      </c>
      <c r="F19" t="s">
        <v>43</v>
      </c>
      <c r="G19" t="str">
        <f t="shared" si="0"/>
        <v>OK</v>
      </c>
      <c r="H19" s="1" t="str">
        <f>IFERROR(VLOOKUP(D19,Firmware!$A$1:$B$1000,2,FALSE),"Nontrouvé")</f>
        <v>15.2(2)E9</v>
      </c>
      <c r="I19" t="s">
        <v>44</v>
      </c>
      <c r="J19">
        <v>0</v>
      </c>
    </row>
    <row r="20" spans="1:10">
      <c r="A20" t="s">
        <v>480</v>
      </c>
      <c r="C20" t="s">
        <v>206</v>
      </c>
      <c r="D20">
        <v>6100</v>
      </c>
      <c r="E20" t="s">
        <v>430</v>
      </c>
      <c r="F20" t="s">
        <v>43</v>
      </c>
      <c r="G20" t="str">
        <f t="shared" si="0"/>
        <v>NOK</v>
      </c>
      <c r="H20" s="1" t="str">
        <f>IFERROR(VLOOKUP(D20,Firmware!$A$2:$B$1000,2,FALSE),"Nontrouvé")</f>
        <v>PL.10.13.1080</v>
      </c>
      <c r="I20" t="s">
        <v>44</v>
      </c>
      <c r="J20">
        <v>0</v>
      </c>
    </row>
    <row r="21" spans="1:10">
      <c r="H21" s="1"/>
    </row>
    <row r="22" spans="1:10">
      <c r="H22" s="1"/>
    </row>
    <row r="23" spans="1:10">
      <c r="H23" s="1"/>
    </row>
    <row r="24" spans="1:10">
      <c r="H24" s="1"/>
    </row>
    <row r="25" spans="1:10">
      <c r="H25" s="1"/>
    </row>
    <row r="26" spans="1:10">
      <c r="H26" s="1"/>
    </row>
    <row r="27" spans="1:10">
      <c r="H27" s="1"/>
    </row>
    <row r="28" spans="1:10">
      <c r="H28" s="1"/>
    </row>
    <row r="29" spans="1:10">
      <c r="H29" s="1"/>
    </row>
    <row r="30" spans="1:10">
      <c r="H30" s="1"/>
    </row>
    <row r="31" spans="1:10">
      <c r="H31" s="1"/>
    </row>
    <row r="32" spans="1:10">
      <c r="H32" s="1"/>
    </row>
    <row r="33" spans="8:8">
      <c r="H33" s="1"/>
    </row>
    <row r="34" spans="8:8">
      <c r="H34" s="1"/>
    </row>
    <row r="35" spans="8:8">
      <c r="H35" s="1"/>
    </row>
    <row r="36" spans="8:8">
      <c r="H36" s="1"/>
    </row>
    <row r="37" spans="8:8">
      <c r="H37" s="1"/>
    </row>
  </sheetData>
  <conditionalFormatting sqref="A2:J1000">
    <cfRule type="expression" dxfId="14" priority="3">
      <formula>$J2=1</formula>
    </cfRule>
  </conditionalFormatting>
  <conditionalFormatting sqref="G2:G1000">
    <cfRule type="expression" dxfId="13" priority="1">
      <formula>$G2="OK"</formula>
    </cfRule>
  </conditionalFormatting>
  <conditionalFormatting sqref="I2:I1000">
    <cfRule type="expression" dxfId="12" priority="2">
      <formula>$I2="Stack"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86113-A4AC-43EE-A80A-3BE1CD13E6BA}">
  <sheetPr codeName="Feuil17"/>
  <dimension ref="A1:J37"/>
  <sheetViews>
    <sheetView workbookViewId="0">
      <selection activeCell="B2" sqref="B2:B30"/>
    </sheetView>
  </sheetViews>
  <sheetFormatPr baseColWidth="10" defaultColWidth="11.42578125" defaultRowHeight="15"/>
  <cols>
    <col min="1" max="1" width="14.7109375" bestFit="1" customWidth="1"/>
    <col min="2" max="2" width="11.5703125" bestFit="1" customWidth="1"/>
    <col min="3" max="3" width="13.42578125" bestFit="1" customWidth="1"/>
    <col min="4" max="4" width="31" bestFit="1" customWidth="1"/>
    <col min="5" max="5" width="18.42578125" bestFit="1" customWidth="1"/>
    <col min="6" max="6" width="7.140625" bestFit="1" customWidth="1"/>
    <col min="7" max="7" width="12.85546875" bestFit="1" customWidth="1"/>
    <col min="8" max="8" width="17.85546875" bestFit="1" customWidth="1"/>
    <col min="9" max="9" width="7.42578125" bestFit="1" customWidth="1"/>
    <col min="10" max="10" width="6.7109375" bestFit="1" customWidth="1"/>
  </cols>
  <sheetData>
    <row r="1" spans="1:10" ht="15.75" thickBot="1">
      <c r="A1" s="7" t="s">
        <v>30</v>
      </c>
      <c r="B1" s="7" t="s">
        <v>31</v>
      </c>
      <c r="C1" s="7" t="s">
        <v>32</v>
      </c>
      <c r="D1" s="8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  <c r="J1" s="7" t="s">
        <v>23</v>
      </c>
    </row>
    <row r="2" spans="1:10">
      <c r="A2" t="s">
        <v>481</v>
      </c>
      <c r="C2" t="s">
        <v>206</v>
      </c>
      <c r="D2">
        <v>8320</v>
      </c>
      <c r="E2" t="s">
        <v>349</v>
      </c>
      <c r="F2" t="s">
        <v>208</v>
      </c>
      <c r="G2" t="str">
        <f>IF(E2=H2,"OK","NOK")</f>
        <v>NOK</v>
      </c>
      <c r="H2" t="str">
        <f>IFERROR(VLOOKUP(D2,Firmware!$A$2:$B$1000,2,FALSE),"Nontrouvé")</f>
        <v>Nontrouvé</v>
      </c>
      <c r="I2" t="s">
        <v>44</v>
      </c>
      <c r="J2">
        <v>1</v>
      </c>
    </row>
    <row r="3" spans="1:10">
      <c r="A3" t="s">
        <v>482</v>
      </c>
      <c r="C3" t="s">
        <v>206</v>
      </c>
      <c r="D3">
        <v>8320</v>
      </c>
      <c r="E3" t="s">
        <v>349</v>
      </c>
      <c r="F3" t="s">
        <v>208</v>
      </c>
      <c r="G3" t="str">
        <f t="shared" ref="G3:G30" si="0">IF(E3=H3,"OK","NOK")</f>
        <v>NOK</v>
      </c>
      <c r="H3" t="str">
        <f>IFERROR(VLOOKUP(D3,Firmware!$A$2:$B$1000,2,FALSE),"Nontrouvé")</f>
        <v>Nontrouvé</v>
      </c>
      <c r="I3" t="s">
        <v>44</v>
      </c>
      <c r="J3">
        <v>1</v>
      </c>
    </row>
    <row r="4" spans="1:10">
      <c r="A4" t="s">
        <v>483</v>
      </c>
      <c r="C4" t="s">
        <v>206</v>
      </c>
      <c r="D4">
        <v>6200</v>
      </c>
      <c r="E4" t="s">
        <v>333</v>
      </c>
      <c r="F4" t="s">
        <v>208</v>
      </c>
      <c r="G4" t="str">
        <f t="shared" si="0"/>
        <v>NOK</v>
      </c>
      <c r="H4" t="str">
        <f>IFERROR(VLOOKUP(D4,Firmware!$A$2:$B$1000,2,FALSE),"Nontrouvé")</f>
        <v>ML.10.13.1080</v>
      </c>
      <c r="I4" t="s">
        <v>44</v>
      </c>
      <c r="J4">
        <v>0</v>
      </c>
    </row>
    <row r="5" spans="1:10">
      <c r="A5" t="s">
        <v>484</v>
      </c>
      <c r="C5" t="s">
        <v>206</v>
      </c>
      <c r="D5">
        <v>6200</v>
      </c>
      <c r="E5" t="s">
        <v>333</v>
      </c>
      <c r="F5" t="s">
        <v>208</v>
      </c>
      <c r="G5" t="str">
        <f t="shared" si="0"/>
        <v>NOK</v>
      </c>
      <c r="H5" t="str">
        <f>IFERROR(VLOOKUP(D5,Firmware!$A$2:$B$1000,2,FALSE),"Nontrouvé")</f>
        <v>ML.10.13.1080</v>
      </c>
      <c r="I5" t="s">
        <v>44</v>
      </c>
      <c r="J5">
        <v>0</v>
      </c>
    </row>
    <row r="6" spans="1:10">
      <c r="A6" t="s">
        <v>485</v>
      </c>
      <c r="C6" t="s">
        <v>206</v>
      </c>
      <c r="D6">
        <v>6200</v>
      </c>
      <c r="E6" t="s">
        <v>333</v>
      </c>
      <c r="F6" t="s">
        <v>208</v>
      </c>
      <c r="G6" t="str">
        <f t="shared" si="0"/>
        <v>NOK</v>
      </c>
      <c r="H6" t="str">
        <f>IFERROR(VLOOKUP(D6,Firmware!$A$2:$B$1000,2,FALSE),"Nontrouvé")</f>
        <v>ML.10.13.1080</v>
      </c>
      <c r="I6" t="s">
        <v>44</v>
      </c>
      <c r="J6">
        <v>0</v>
      </c>
    </row>
    <row r="7" spans="1:10">
      <c r="A7" t="s">
        <v>486</v>
      </c>
      <c r="C7" t="s">
        <v>206</v>
      </c>
      <c r="D7">
        <v>6200</v>
      </c>
      <c r="E7" t="s">
        <v>333</v>
      </c>
      <c r="F7" t="s">
        <v>208</v>
      </c>
      <c r="G7" t="str">
        <f t="shared" si="0"/>
        <v>NOK</v>
      </c>
      <c r="H7" t="str">
        <f>IFERROR(VLOOKUP(D7,Firmware!$A$2:$B$1000,2,FALSE),"Nontrouvé")</f>
        <v>ML.10.13.1080</v>
      </c>
      <c r="I7" t="s">
        <v>44</v>
      </c>
      <c r="J7">
        <v>0</v>
      </c>
    </row>
    <row r="8" spans="1:10">
      <c r="A8" t="s">
        <v>487</v>
      </c>
      <c r="C8" t="s">
        <v>206</v>
      </c>
      <c r="D8">
        <v>6200</v>
      </c>
      <c r="E8" t="s">
        <v>333</v>
      </c>
      <c r="F8" t="s">
        <v>208</v>
      </c>
      <c r="G8" t="str">
        <f t="shared" si="0"/>
        <v>NOK</v>
      </c>
      <c r="H8" t="str">
        <f>IFERROR(VLOOKUP(D8,Firmware!$A$2:$B$1000,2,FALSE),"Nontrouvé")</f>
        <v>ML.10.13.1080</v>
      </c>
      <c r="I8" t="s">
        <v>44</v>
      </c>
      <c r="J8">
        <v>0</v>
      </c>
    </row>
    <row r="9" spans="1:10">
      <c r="A9" t="s">
        <v>488</v>
      </c>
      <c r="C9" t="s">
        <v>206</v>
      </c>
      <c r="D9">
        <v>6200</v>
      </c>
      <c r="E9" t="s">
        <v>333</v>
      </c>
      <c r="F9" t="s">
        <v>208</v>
      </c>
      <c r="G9" t="str">
        <f t="shared" si="0"/>
        <v>NOK</v>
      </c>
      <c r="H9" t="str">
        <f>IFERROR(VLOOKUP(D9,Firmware!$A$2:$B$1000,2,FALSE),"Nontrouvé")</f>
        <v>ML.10.13.1080</v>
      </c>
      <c r="I9" t="s">
        <v>44</v>
      </c>
      <c r="J9">
        <v>0</v>
      </c>
    </row>
    <row r="10" spans="1:10">
      <c r="A10" t="s">
        <v>489</v>
      </c>
      <c r="C10" t="s">
        <v>206</v>
      </c>
      <c r="D10">
        <v>6200</v>
      </c>
      <c r="E10" t="s">
        <v>333</v>
      </c>
      <c r="F10" t="s">
        <v>208</v>
      </c>
      <c r="G10" t="str">
        <f t="shared" si="0"/>
        <v>NOK</v>
      </c>
      <c r="H10" t="str">
        <f>IFERROR(VLOOKUP(D10,Firmware!$A$2:$B$1000,2,FALSE),"Nontrouvé")</f>
        <v>ML.10.13.1080</v>
      </c>
      <c r="I10" t="s">
        <v>44</v>
      </c>
      <c r="J10">
        <v>0</v>
      </c>
    </row>
    <row r="11" spans="1:10">
      <c r="A11" t="s">
        <v>490</v>
      </c>
      <c r="C11" t="s">
        <v>206</v>
      </c>
      <c r="D11">
        <v>6200</v>
      </c>
      <c r="E11" t="s">
        <v>333</v>
      </c>
      <c r="F11" t="s">
        <v>208</v>
      </c>
      <c r="G11" t="str">
        <f t="shared" si="0"/>
        <v>NOK</v>
      </c>
      <c r="H11" t="str">
        <f>IFERROR(VLOOKUP(D11,Firmware!$A$2:$B$1000,2,FALSE),"Nontrouvé")</f>
        <v>ML.10.13.1080</v>
      </c>
      <c r="I11" t="s">
        <v>44</v>
      </c>
      <c r="J11">
        <v>0</v>
      </c>
    </row>
    <row r="12" spans="1:10">
      <c r="A12" t="s">
        <v>491</v>
      </c>
      <c r="C12" t="s">
        <v>206</v>
      </c>
      <c r="D12">
        <v>6200</v>
      </c>
      <c r="E12" t="s">
        <v>333</v>
      </c>
      <c r="F12" t="s">
        <v>208</v>
      </c>
      <c r="G12" t="str">
        <f t="shared" si="0"/>
        <v>NOK</v>
      </c>
      <c r="H12" t="str">
        <f>IFERROR(VLOOKUP(D12,Firmware!$A$2:$B$1000,2,FALSE),"Nontrouvé")</f>
        <v>ML.10.13.1080</v>
      </c>
      <c r="I12" t="s">
        <v>44</v>
      </c>
      <c r="J12">
        <v>0</v>
      </c>
    </row>
    <row r="13" spans="1:10">
      <c r="A13" t="s">
        <v>492</v>
      </c>
      <c r="C13" t="s">
        <v>206</v>
      </c>
      <c r="D13">
        <v>6200</v>
      </c>
      <c r="E13" t="s">
        <v>333</v>
      </c>
      <c r="F13" t="s">
        <v>208</v>
      </c>
      <c r="G13" t="str">
        <f t="shared" si="0"/>
        <v>NOK</v>
      </c>
      <c r="H13" t="str">
        <f>IFERROR(VLOOKUP(D13,Firmware!$A$2:$B$1000,2,FALSE),"Nontrouvé")</f>
        <v>ML.10.13.1080</v>
      </c>
      <c r="I13" t="s">
        <v>44</v>
      </c>
      <c r="J13">
        <v>0</v>
      </c>
    </row>
    <row r="14" spans="1:10">
      <c r="A14" t="s">
        <v>493</v>
      </c>
      <c r="C14" t="s">
        <v>206</v>
      </c>
      <c r="D14">
        <v>6200</v>
      </c>
      <c r="E14" t="s">
        <v>333</v>
      </c>
      <c r="F14" t="s">
        <v>208</v>
      </c>
      <c r="G14" t="str">
        <f t="shared" si="0"/>
        <v>NOK</v>
      </c>
      <c r="H14" t="str">
        <f>IFERROR(VLOOKUP(D14,Firmware!$A$2:$B$1000,2,FALSE),"Nontrouvé")</f>
        <v>ML.10.13.1080</v>
      </c>
      <c r="I14" t="s">
        <v>44</v>
      </c>
      <c r="J14">
        <v>0</v>
      </c>
    </row>
    <row r="15" spans="1:10">
      <c r="A15" t="s">
        <v>494</v>
      </c>
      <c r="C15" t="s">
        <v>206</v>
      </c>
      <c r="D15">
        <v>6200</v>
      </c>
      <c r="E15" t="s">
        <v>333</v>
      </c>
      <c r="F15" t="s">
        <v>208</v>
      </c>
      <c r="G15" t="str">
        <f t="shared" si="0"/>
        <v>NOK</v>
      </c>
      <c r="H15" t="str">
        <f>IFERROR(VLOOKUP(D15,Firmware!$A$2:$B$1000,2,FALSE),"Nontrouvé")</f>
        <v>ML.10.13.1080</v>
      </c>
      <c r="I15" t="s">
        <v>44</v>
      </c>
      <c r="J15">
        <v>0</v>
      </c>
    </row>
    <row r="16" spans="1:10">
      <c r="A16" t="s">
        <v>495</v>
      </c>
      <c r="C16" t="s">
        <v>206</v>
      </c>
      <c r="D16">
        <v>6200</v>
      </c>
      <c r="E16" t="s">
        <v>496</v>
      </c>
      <c r="F16" t="s">
        <v>208</v>
      </c>
      <c r="G16" t="str">
        <f t="shared" si="0"/>
        <v>NOK</v>
      </c>
      <c r="H16" t="str">
        <f>IFERROR(VLOOKUP(D16,Firmware!$A$2:$B$1000,2,FALSE),"Nontrouvé")</f>
        <v>ML.10.13.1080</v>
      </c>
      <c r="I16" t="s">
        <v>44</v>
      </c>
      <c r="J16">
        <v>0</v>
      </c>
    </row>
    <row r="17" spans="1:10">
      <c r="A17" t="s">
        <v>497</v>
      </c>
      <c r="C17" t="s">
        <v>281</v>
      </c>
      <c r="D17" t="s">
        <v>498</v>
      </c>
      <c r="E17" t="s">
        <v>499</v>
      </c>
      <c r="F17" t="s">
        <v>208</v>
      </c>
      <c r="G17" t="str">
        <f t="shared" si="0"/>
        <v>NOK</v>
      </c>
      <c r="H17" t="str">
        <f>IFERROR(VLOOKUP(D17,Firmware!$A$2:$B$1000,2,FALSE),"Nontrouvé")</f>
        <v>YA.16.11.0024</v>
      </c>
      <c r="I17" t="s">
        <v>44</v>
      </c>
      <c r="J17">
        <v>0</v>
      </c>
    </row>
    <row r="18" spans="1:10">
      <c r="A18" t="s">
        <v>500</v>
      </c>
      <c r="C18" t="s">
        <v>281</v>
      </c>
      <c r="D18" t="s">
        <v>498</v>
      </c>
      <c r="E18" t="s">
        <v>499</v>
      </c>
      <c r="F18" t="s">
        <v>208</v>
      </c>
      <c r="G18" t="str">
        <f t="shared" si="0"/>
        <v>NOK</v>
      </c>
      <c r="H18" t="str">
        <f>IFERROR(VLOOKUP(D18,Firmware!$A$2:$B$1000,2,FALSE),"Nontrouvé")</f>
        <v>YA.16.11.0024</v>
      </c>
      <c r="I18" t="s">
        <v>44</v>
      </c>
      <c r="J18">
        <v>0</v>
      </c>
    </row>
    <row r="19" spans="1:10">
      <c r="A19" t="s">
        <v>501</v>
      </c>
      <c r="C19" t="s">
        <v>281</v>
      </c>
      <c r="D19" t="s">
        <v>502</v>
      </c>
      <c r="E19" t="s">
        <v>499</v>
      </c>
      <c r="F19" t="s">
        <v>208</v>
      </c>
      <c r="G19" t="str">
        <f t="shared" si="0"/>
        <v>NOK</v>
      </c>
      <c r="H19" t="str">
        <f>IFERROR(VLOOKUP(D19,Firmware!$A$2:$B$1000,2,FALSE),"Nontrouvé")</f>
        <v>YA.16.11.0024</v>
      </c>
      <c r="I19" t="s">
        <v>44</v>
      </c>
      <c r="J19">
        <v>0</v>
      </c>
    </row>
    <row r="20" spans="1:10">
      <c r="A20" t="s">
        <v>503</v>
      </c>
      <c r="C20" t="s">
        <v>281</v>
      </c>
      <c r="D20" t="s">
        <v>502</v>
      </c>
      <c r="E20" t="s">
        <v>499</v>
      </c>
      <c r="F20" t="s">
        <v>208</v>
      </c>
      <c r="G20" t="str">
        <f t="shared" si="0"/>
        <v>NOK</v>
      </c>
      <c r="H20" t="str">
        <f>IFERROR(VLOOKUP(D20,Firmware!$A$2:$B$1000,2,FALSE),"Nontrouvé")</f>
        <v>YA.16.11.0024</v>
      </c>
      <c r="I20" t="s">
        <v>44</v>
      </c>
      <c r="J20">
        <v>0</v>
      </c>
    </row>
    <row r="21" spans="1:10">
      <c r="A21" t="s">
        <v>504</v>
      </c>
      <c r="C21" t="s">
        <v>281</v>
      </c>
      <c r="D21" t="s">
        <v>502</v>
      </c>
      <c r="E21" t="s">
        <v>499</v>
      </c>
      <c r="F21" t="s">
        <v>208</v>
      </c>
      <c r="G21" t="str">
        <f t="shared" si="0"/>
        <v>NOK</v>
      </c>
      <c r="H21" t="str">
        <f>IFERROR(VLOOKUP(D21,Firmware!$A$2:$B$1000,2,FALSE),"Nontrouvé")</f>
        <v>YA.16.11.0024</v>
      </c>
      <c r="I21" t="s">
        <v>44</v>
      </c>
      <c r="J21">
        <v>0</v>
      </c>
    </row>
    <row r="22" spans="1:10">
      <c r="A22" t="s">
        <v>505</v>
      </c>
      <c r="C22" t="s">
        <v>281</v>
      </c>
      <c r="D22" t="s">
        <v>502</v>
      </c>
      <c r="E22" t="s">
        <v>499</v>
      </c>
      <c r="F22" t="s">
        <v>208</v>
      </c>
      <c r="G22" t="str">
        <f t="shared" si="0"/>
        <v>NOK</v>
      </c>
      <c r="H22" t="str">
        <f>IFERROR(VLOOKUP(D22,Firmware!$A$2:$B$1000,2,FALSE),"Nontrouvé")</f>
        <v>YA.16.11.0024</v>
      </c>
      <c r="I22" t="s">
        <v>44</v>
      </c>
      <c r="J22">
        <v>0</v>
      </c>
    </row>
    <row r="23" spans="1:10">
      <c r="A23" t="s">
        <v>506</v>
      </c>
      <c r="C23" t="s">
        <v>281</v>
      </c>
      <c r="D23" t="s">
        <v>502</v>
      </c>
      <c r="E23" t="s">
        <v>499</v>
      </c>
      <c r="F23" t="s">
        <v>208</v>
      </c>
      <c r="G23" t="str">
        <f t="shared" si="0"/>
        <v>NOK</v>
      </c>
      <c r="H23" t="str">
        <f>IFERROR(VLOOKUP(D23,Firmware!$A$2:$B$1000,2,FALSE),"Nontrouvé")</f>
        <v>YA.16.11.0024</v>
      </c>
      <c r="I23" t="s">
        <v>44</v>
      </c>
      <c r="J23">
        <v>0</v>
      </c>
    </row>
    <row r="24" spans="1:10">
      <c r="A24" t="s">
        <v>507</v>
      </c>
      <c r="C24" t="s">
        <v>281</v>
      </c>
      <c r="D24" t="s">
        <v>502</v>
      </c>
      <c r="E24" t="s">
        <v>499</v>
      </c>
      <c r="F24" t="s">
        <v>208</v>
      </c>
      <c r="G24" t="str">
        <f t="shared" si="0"/>
        <v>NOK</v>
      </c>
      <c r="H24" t="str">
        <f>IFERROR(VLOOKUP(D24,Firmware!$A$2:$B$1000,2,FALSE),"Nontrouvé")</f>
        <v>YA.16.11.0024</v>
      </c>
      <c r="I24" t="s">
        <v>44</v>
      </c>
      <c r="J24">
        <v>0</v>
      </c>
    </row>
    <row r="25" spans="1:10">
      <c r="A25" t="s">
        <v>508</v>
      </c>
      <c r="C25" t="s">
        <v>281</v>
      </c>
      <c r="D25" t="s">
        <v>498</v>
      </c>
      <c r="E25" t="s">
        <v>499</v>
      </c>
      <c r="F25" t="s">
        <v>208</v>
      </c>
      <c r="G25" t="str">
        <f t="shared" si="0"/>
        <v>NOK</v>
      </c>
      <c r="H25" t="str">
        <f>IFERROR(VLOOKUP(D25,Firmware!$A$2:$B$1000,2,FALSE),"Nontrouvé")</f>
        <v>YA.16.11.0024</v>
      </c>
      <c r="I25" t="s">
        <v>44</v>
      </c>
      <c r="J25">
        <v>0</v>
      </c>
    </row>
    <row r="26" spans="1:10">
      <c r="A26" t="s">
        <v>509</v>
      </c>
      <c r="C26" t="s">
        <v>281</v>
      </c>
      <c r="D26" t="s">
        <v>498</v>
      </c>
      <c r="E26" t="s">
        <v>499</v>
      </c>
      <c r="F26" t="s">
        <v>208</v>
      </c>
      <c r="G26" t="str">
        <f t="shared" si="0"/>
        <v>NOK</v>
      </c>
      <c r="H26" t="str">
        <f>IFERROR(VLOOKUP(D26,Firmware!$A$2:$B$1000,2,FALSE),"Nontrouvé")</f>
        <v>YA.16.11.0024</v>
      </c>
      <c r="I26" t="s">
        <v>44</v>
      </c>
      <c r="J26">
        <v>0</v>
      </c>
    </row>
    <row r="27" spans="1:10">
      <c r="A27" t="s">
        <v>510</v>
      </c>
      <c r="C27" t="s">
        <v>281</v>
      </c>
      <c r="D27" t="s">
        <v>498</v>
      </c>
      <c r="E27" t="s">
        <v>499</v>
      </c>
      <c r="F27" t="s">
        <v>208</v>
      </c>
      <c r="G27" t="str">
        <f t="shared" si="0"/>
        <v>NOK</v>
      </c>
      <c r="H27" t="str">
        <f>IFERROR(VLOOKUP(D27,Firmware!$A$2:$B$1000,2,FALSE),"Nontrouvé")</f>
        <v>YA.16.11.0024</v>
      </c>
      <c r="I27" t="s">
        <v>44</v>
      </c>
      <c r="J27">
        <v>0</v>
      </c>
    </row>
    <row r="28" spans="1:10">
      <c r="A28" t="s">
        <v>511</v>
      </c>
      <c r="C28" t="s">
        <v>281</v>
      </c>
      <c r="D28" t="s">
        <v>502</v>
      </c>
      <c r="E28" t="s">
        <v>499</v>
      </c>
      <c r="F28" t="s">
        <v>208</v>
      </c>
      <c r="G28" t="str">
        <f t="shared" si="0"/>
        <v>NOK</v>
      </c>
      <c r="H28" t="str">
        <f>IFERROR(VLOOKUP(D28,Firmware!$A$2:$B$1000,2,FALSE),"Nontrouvé")</f>
        <v>YA.16.11.0024</v>
      </c>
      <c r="I28" t="s">
        <v>44</v>
      </c>
      <c r="J28">
        <v>0</v>
      </c>
    </row>
    <row r="29" spans="1:10">
      <c r="A29" t="s">
        <v>512</v>
      </c>
      <c r="C29" t="s">
        <v>281</v>
      </c>
      <c r="D29" t="s">
        <v>513</v>
      </c>
      <c r="E29" t="s">
        <v>499</v>
      </c>
      <c r="F29" t="s">
        <v>208</v>
      </c>
      <c r="G29" t="str">
        <f t="shared" si="0"/>
        <v>NOK</v>
      </c>
      <c r="H29" t="str">
        <f>IFERROR(VLOOKUP(D29,Firmware!$A$2:$B$1000,2,FALSE),"Nontrouvé")</f>
        <v>YA.16.11.0024</v>
      </c>
      <c r="I29" t="s">
        <v>44</v>
      </c>
      <c r="J29">
        <v>0</v>
      </c>
    </row>
    <row r="30" spans="1:10">
      <c r="A30" t="s">
        <v>514</v>
      </c>
      <c r="C30" t="s">
        <v>206</v>
      </c>
      <c r="D30">
        <v>6100</v>
      </c>
      <c r="E30" t="s">
        <v>515</v>
      </c>
      <c r="F30" t="s">
        <v>208</v>
      </c>
      <c r="G30" t="str">
        <f t="shared" si="0"/>
        <v>NOK</v>
      </c>
      <c r="H30" t="str">
        <f>IFERROR(VLOOKUP(D30,Firmware!$A$2:$B$1000,2,FALSE),"Nontrouvé")</f>
        <v>PL.10.13.1080</v>
      </c>
      <c r="I30" t="s">
        <v>44</v>
      </c>
      <c r="J30">
        <v>0</v>
      </c>
    </row>
    <row r="31" spans="1:10">
      <c r="H31" s="1"/>
    </row>
    <row r="32" spans="1:10">
      <c r="H32" s="1"/>
    </row>
    <row r="33" spans="8:8">
      <c r="H33" s="1"/>
    </row>
    <row r="34" spans="8:8">
      <c r="H34" s="1"/>
    </row>
    <row r="35" spans="8:8">
      <c r="H35" s="1"/>
    </row>
    <row r="36" spans="8:8">
      <c r="H36" s="1"/>
    </row>
    <row r="37" spans="8:8">
      <c r="H37" s="1"/>
    </row>
  </sheetData>
  <conditionalFormatting sqref="A2:J1000">
    <cfRule type="expression" dxfId="11" priority="3">
      <formula>$J2=1</formula>
    </cfRule>
  </conditionalFormatting>
  <conditionalFormatting sqref="G2:G1000">
    <cfRule type="expression" dxfId="10" priority="1">
      <formula>$G2="OK"</formula>
    </cfRule>
  </conditionalFormatting>
  <conditionalFormatting sqref="I2:I1000">
    <cfRule type="expression" dxfId="9" priority="2">
      <formula>$I2="Stack"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A389D-A489-45D3-928C-8E9487683866}">
  <sheetPr codeName="Feuil18"/>
  <dimension ref="A1:J37"/>
  <sheetViews>
    <sheetView workbookViewId="0">
      <selection activeCell="B2" sqref="B2:B17"/>
    </sheetView>
  </sheetViews>
  <sheetFormatPr baseColWidth="10" defaultColWidth="11.42578125" defaultRowHeight="15"/>
  <cols>
    <col min="1" max="1" width="14.7109375" bestFit="1" customWidth="1"/>
    <col min="2" max="2" width="11.5703125" bestFit="1" customWidth="1"/>
    <col min="3" max="3" width="13.42578125" bestFit="1" customWidth="1"/>
    <col min="4" max="4" width="31" bestFit="1" customWidth="1"/>
    <col min="5" max="5" width="18.42578125" bestFit="1" customWidth="1"/>
    <col min="6" max="6" width="7.140625" bestFit="1" customWidth="1"/>
    <col min="7" max="7" width="12.85546875" bestFit="1" customWidth="1"/>
    <col min="8" max="8" width="17.85546875" bestFit="1" customWidth="1"/>
    <col min="9" max="9" width="7.42578125" bestFit="1" customWidth="1"/>
    <col min="10" max="10" width="6.7109375" bestFit="1" customWidth="1"/>
  </cols>
  <sheetData>
    <row r="1" spans="1:10" ht="15.75" thickBot="1">
      <c r="A1" s="7" t="s">
        <v>30</v>
      </c>
      <c r="B1" s="7" t="s">
        <v>31</v>
      </c>
      <c r="C1" s="7" t="s">
        <v>32</v>
      </c>
      <c r="D1" s="8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  <c r="J1" s="7" t="s">
        <v>23</v>
      </c>
    </row>
    <row r="2" spans="1:10">
      <c r="A2" t="s">
        <v>516</v>
      </c>
      <c r="C2" t="s">
        <v>60</v>
      </c>
      <c r="D2" t="s">
        <v>134</v>
      </c>
      <c r="E2" t="s">
        <v>517</v>
      </c>
      <c r="F2" t="s">
        <v>62</v>
      </c>
      <c r="G2" t="str">
        <f>IF(E2=H2,"OK","NOK")</f>
        <v>NOK</v>
      </c>
      <c r="H2" t="str">
        <f>IFERROR(VLOOKUP(D2,Firmware!$A$1:$B$1000,2,FALSE),"Nontrouvé")</f>
        <v>Nontrouvé</v>
      </c>
      <c r="I2" t="s">
        <v>44</v>
      </c>
      <c r="J2">
        <v>1</v>
      </c>
    </row>
    <row r="3" spans="1:10">
      <c r="A3" t="s">
        <v>518</v>
      </c>
      <c r="C3" t="s">
        <v>40</v>
      </c>
      <c r="D3" t="s">
        <v>53</v>
      </c>
      <c r="E3" t="s">
        <v>54</v>
      </c>
      <c r="F3" t="s">
        <v>62</v>
      </c>
      <c r="G3" t="str">
        <f t="shared" ref="G3:G17" si="0">IF(E3=H3,"OK","NOK")</f>
        <v>OK</v>
      </c>
      <c r="H3" s="1" t="str">
        <f>IFERROR(VLOOKUP(D3,Firmware!$A$1:$B$1000,2,FALSE),"Nontrouvé")</f>
        <v>15.2(2)E9</v>
      </c>
      <c r="I3" t="s">
        <v>44</v>
      </c>
      <c r="J3">
        <v>0</v>
      </c>
    </row>
    <row r="4" spans="1:10">
      <c r="A4" t="s">
        <v>519</v>
      </c>
      <c r="C4" t="s">
        <v>40</v>
      </c>
      <c r="D4" t="s">
        <v>53</v>
      </c>
      <c r="E4" t="s">
        <v>54</v>
      </c>
      <c r="F4" t="s">
        <v>62</v>
      </c>
      <c r="G4" t="str">
        <f t="shared" si="0"/>
        <v>OK</v>
      </c>
      <c r="H4" s="1" t="str">
        <f>IFERROR(VLOOKUP(D4,Firmware!$A$1:$B$1000,2,FALSE),"Nontrouvé")</f>
        <v>15.2(2)E9</v>
      </c>
      <c r="I4" t="s">
        <v>44</v>
      </c>
      <c r="J4">
        <v>0</v>
      </c>
    </row>
    <row r="5" spans="1:10">
      <c r="A5" t="s">
        <v>520</v>
      </c>
      <c r="C5" t="s">
        <v>40</v>
      </c>
      <c r="D5" t="s">
        <v>53</v>
      </c>
      <c r="E5" t="s">
        <v>54</v>
      </c>
      <c r="F5" t="s">
        <v>62</v>
      </c>
      <c r="G5" t="str">
        <f t="shared" si="0"/>
        <v>OK</v>
      </c>
      <c r="H5" s="1" t="str">
        <f>IFERROR(VLOOKUP(D5,Firmware!$A$1:$B$1000,2,FALSE),"Nontrouvé")</f>
        <v>15.2(2)E9</v>
      </c>
      <c r="I5" t="s">
        <v>44</v>
      </c>
      <c r="J5">
        <v>0</v>
      </c>
    </row>
    <row r="6" spans="1:10">
      <c r="A6" t="s">
        <v>521</v>
      </c>
      <c r="C6" t="s">
        <v>40</v>
      </c>
      <c r="D6" t="s">
        <v>53</v>
      </c>
      <c r="E6" t="s">
        <v>54</v>
      </c>
      <c r="F6" t="s">
        <v>62</v>
      </c>
      <c r="G6" t="str">
        <f t="shared" si="0"/>
        <v>OK</v>
      </c>
      <c r="H6" s="1" t="str">
        <f>IFERROR(VLOOKUP(D6,Firmware!$A$1:$B$1000,2,FALSE),"Nontrouvé")</f>
        <v>15.2(2)E9</v>
      </c>
      <c r="I6" t="s">
        <v>44</v>
      </c>
      <c r="J6">
        <v>0</v>
      </c>
    </row>
    <row r="7" spans="1:10">
      <c r="A7" t="s">
        <v>522</v>
      </c>
      <c r="C7" t="s">
        <v>40</v>
      </c>
      <c r="D7" t="s">
        <v>53</v>
      </c>
      <c r="E7" t="s">
        <v>54</v>
      </c>
      <c r="F7" t="s">
        <v>62</v>
      </c>
      <c r="G7" t="str">
        <f t="shared" si="0"/>
        <v>OK</v>
      </c>
      <c r="H7" s="1" t="str">
        <f>IFERROR(VLOOKUP(D7,Firmware!$A$1:$B$1000,2,FALSE),"Nontrouvé")</f>
        <v>15.2(2)E9</v>
      </c>
      <c r="I7" t="s">
        <v>44</v>
      </c>
      <c r="J7">
        <v>0</v>
      </c>
    </row>
    <row r="8" spans="1:10">
      <c r="A8" t="s">
        <v>523</v>
      </c>
      <c r="C8" t="s">
        <v>40</v>
      </c>
      <c r="D8" t="s">
        <v>53</v>
      </c>
      <c r="E8" t="s">
        <v>54</v>
      </c>
      <c r="F8" t="s">
        <v>62</v>
      </c>
      <c r="G8" t="str">
        <f t="shared" si="0"/>
        <v>OK</v>
      </c>
      <c r="H8" s="1" t="str">
        <f>IFERROR(VLOOKUP(D8,Firmware!$A$1:$B$1000,2,FALSE),"Nontrouvé")</f>
        <v>15.2(2)E9</v>
      </c>
      <c r="I8" t="s">
        <v>44</v>
      </c>
      <c r="J8">
        <v>0</v>
      </c>
    </row>
    <row r="9" spans="1:10">
      <c r="A9" t="s">
        <v>524</v>
      </c>
      <c r="C9" t="s">
        <v>40</v>
      </c>
      <c r="D9" t="s">
        <v>53</v>
      </c>
      <c r="E9" t="s">
        <v>54</v>
      </c>
      <c r="F9" t="s">
        <v>62</v>
      </c>
      <c r="G9" t="str">
        <f t="shared" si="0"/>
        <v>OK</v>
      </c>
      <c r="H9" s="1" t="str">
        <f>IFERROR(VLOOKUP(D9,Firmware!$A$1:$B$1000,2,FALSE),"Nontrouvé")</f>
        <v>15.2(2)E9</v>
      </c>
      <c r="I9" t="s">
        <v>44</v>
      </c>
      <c r="J9">
        <v>0</v>
      </c>
    </row>
    <row r="10" spans="1:10">
      <c r="A10" t="s">
        <v>525</v>
      </c>
      <c r="C10" t="s">
        <v>40</v>
      </c>
      <c r="D10" t="s">
        <v>53</v>
      </c>
      <c r="E10" t="s">
        <v>54</v>
      </c>
      <c r="F10" t="s">
        <v>62</v>
      </c>
      <c r="G10" t="str">
        <f t="shared" si="0"/>
        <v>OK</v>
      </c>
      <c r="H10" s="1" t="str">
        <f>IFERROR(VLOOKUP(D10,Firmware!$A$1:$B$1000,2,FALSE),"Nontrouvé")</f>
        <v>15.2(2)E9</v>
      </c>
      <c r="I10" t="s">
        <v>44</v>
      </c>
      <c r="J10">
        <v>0</v>
      </c>
    </row>
    <row r="11" spans="1:10">
      <c r="A11" t="s">
        <v>526</v>
      </c>
      <c r="C11" t="s">
        <v>40</v>
      </c>
      <c r="D11" t="s">
        <v>53</v>
      </c>
      <c r="E11" t="s">
        <v>54</v>
      </c>
      <c r="F11" t="s">
        <v>62</v>
      </c>
      <c r="G11" t="str">
        <f t="shared" si="0"/>
        <v>OK</v>
      </c>
      <c r="H11" s="1" t="str">
        <f>IFERROR(VLOOKUP(D11,Firmware!$A$1:$B$1000,2,FALSE),"Nontrouvé")</f>
        <v>15.2(2)E9</v>
      </c>
      <c r="I11" t="s">
        <v>44</v>
      </c>
      <c r="J11">
        <v>0</v>
      </c>
    </row>
    <row r="12" spans="1:10">
      <c r="A12" t="s">
        <v>527</v>
      </c>
      <c r="C12" t="s">
        <v>40</v>
      </c>
      <c r="D12" t="s">
        <v>53</v>
      </c>
      <c r="E12" t="s">
        <v>54</v>
      </c>
      <c r="F12" t="s">
        <v>62</v>
      </c>
      <c r="G12" t="str">
        <f t="shared" si="0"/>
        <v>OK</v>
      </c>
      <c r="H12" s="1" t="str">
        <f>IFERROR(VLOOKUP(D12,Firmware!$A$1:$B$1000,2,FALSE),"Nontrouvé")</f>
        <v>15.2(2)E9</v>
      </c>
      <c r="I12" t="s">
        <v>44</v>
      </c>
      <c r="J12">
        <v>0</v>
      </c>
    </row>
    <row r="13" spans="1:10">
      <c r="A13" t="s">
        <v>528</v>
      </c>
      <c r="C13" t="s">
        <v>40</v>
      </c>
      <c r="D13" t="s">
        <v>53</v>
      </c>
      <c r="E13" t="s">
        <v>54</v>
      </c>
      <c r="F13" t="s">
        <v>62</v>
      </c>
      <c r="G13" t="str">
        <f t="shared" si="0"/>
        <v>OK</v>
      </c>
      <c r="H13" s="1" t="str">
        <f>IFERROR(VLOOKUP(D13,Firmware!$A$1:$B$1000,2,FALSE),"Nontrouvé")</f>
        <v>15.2(2)E9</v>
      </c>
      <c r="I13" t="s">
        <v>44</v>
      </c>
      <c r="J13">
        <v>0</v>
      </c>
    </row>
    <row r="14" spans="1:10">
      <c r="A14" t="s">
        <v>529</v>
      </c>
      <c r="C14" t="s">
        <v>40</v>
      </c>
      <c r="D14" t="s">
        <v>53</v>
      </c>
      <c r="E14" t="s">
        <v>54</v>
      </c>
      <c r="F14" t="s">
        <v>62</v>
      </c>
      <c r="G14" t="str">
        <f t="shared" si="0"/>
        <v>OK</v>
      </c>
      <c r="H14" s="1" t="str">
        <f>IFERROR(VLOOKUP(D14,Firmware!$A$1:$B$1000,2,FALSE),"Nontrouvé")</f>
        <v>15.2(2)E9</v>
      </c>
      <c r="I14" t="s">
        <v>44</v>
      </c>
      <c r="J14">
        <v>0</v>
      </c>
    </row>
    <row r="15" spans="1:10">
      <c r="A15" t="s">
        <v>530</v>
      </c>
      <c r="C15" t="s">
        <v>40</v>
      </c>
      <c r="D15" t="s">
        <v>53</v>
      </c>
      <c r="E15" t="s">
        <v>54</v>
      </c>
      <c r="F15" t="s">
        <v>62</v>
      </c>
      <c r="G15" t="str">
        <f t="shared" si="0"/>
        <v>OK</v>
      </c>
      <c r="H15" s="1" t="str">
        <f>IFERROR(VLOOKUP(D15,Firmware!$A$1:$B$1000,2,FALSE),"Nontrouvé")</f>
        <v>15.2(2)E9</v>
      </c>
      <c r="I15" t="s">
        <v>44</v>
      </c>
      <c r="J15">
        <v>0</v>
      </c>
    </row>
    <row r="16" spans="1:10">
      <c r="A16" t="s">
        <v>531</v>
      </c>
      <c r="C16" t="s">
        <v>40</v>
      </c>
      <c r="D16" t="s">
        <v>53</v>
      </c>
      <c r="E16" t="s">
        <v>54</v>
      </c>
      <c r="F16" t="s">
        <v>62</v>
      </c>
      <c r="G16" t="str">
        <f t="shared" si="0"/>
        <v>OK</v>
      </c>
      <c r="H16" s="1" t="str">
        <f>IFERROR(VLOOKUP(D16,Firmware!$A$1:$B$1000,2,FALSE),"Nontrouvé")</f>
        <v>15.2(2)E9</v>
      </c>
      <c r="I16" t="s">
        <v>44</v>
      </c>
      <c r="J16">
        <v>0</v>
      </c>
    </row>
    <row r="17" spans="1:10">
      <c r="A17" t="s">
        <v>532</v>
      </c>
      <c r="C17" t="s">
        <v>60</v>
      </c>
      <c r="D17" t="s">
        <v>21</v>
      </c>
      <c r="E17" t="s">
        <v>61</v>
      </c>
      <c r="F17" t="s">
        <v>62</v>
      </c>
      <c r="G17" t="str">
        <f t="shared" si="0"/>
        <v>NOK</v>
      </c>
      <c r="H17" s="1" t="str">
        <f>IFERROR(VLOOKUP(D17,Firmware!$A$1:$B$1000,2,FALSE),"Nontrouvé")</f>
        <v>Cupertino-17.9.6a</v>
      </c>
      <c r="I17" t="s">
        <v>44</v>
      </c>
      <c r="J17">
        <v>0</v>
      </c>
    </row>
    <row r="18" spans="1:10">
      <c r="H18" s="1"/>
    </row>
    <row r="19" spans="1:10">
      <c r="H19" s="1"/>
    </row>
    <row r="20" spans="1:10">
      <c r="H20" s="1"/>
    </row>
    <row r="21" spans="1:10">
      <c r="H21" s="1"/>
    </row>
    <row r="22" spans="1:10">
      <c r="H22" s="1"/>
    </row>
    <row r="23" spans="1:10">
      <c r="H23" s="1"/>
    </row>
    <row r="24" spans="1:10">
      <c r="H24" s="1"/>
    </row>
    <row r="25" spans="1:10">
      <c r="H25" s="1"/>
    </row>
    <row r="26" spans="1:10">
      <c r="H26" s="1"/>
    </row>
    <row r="27" spans="1:10">
      <c r="H27" s="1"/>
    </row>
    <row r="28" spans="1:10">
      <c r="H28" s="1"/>
    </row>
    <row r="29" spans="1:10">
      <c r="H29" s="1"/>
    </row>
    <row r="30" spans="1:10">
      <c r="H30" s="1"/>
    </row>
    <row r="31" spans="1:10">
      <c r="H31" s="1"/>
    </row>
    <row r="32" spans="1:10">
      <c r="H32" s="1"/>
    </row>
    <row r="33" spans="8:8">
      <c r="H33" s="1"/>
    </row>
    <row r="34" spans="8:8">
      <c r="H34" s="1"/>
    </row>
    <row r="35" spans="8:8">
      <c r="H35" s="1"/>
    </row>
    <row r="36" spans="8:8">
      <c r="H36" s="1"/>
    </row>
    <row r="37" spans="8:8">
      <c r="H37" s="1"/>
    </row>
  </sheetData>
  <conditionalFormatting sqref="A2:J1000">
    <cfRule type="expression" dxfId="8" priority="3">
      <formula>$J2=1</formula>
    </cfRule>
  </conditionalFormatting>
  <conditionalFormatting sqref="G2:G1000">
    <cfRule type="expression" dxfId="7" priority="1">
      <formula>$G2="OK"</formula>
    </cfRule>
  </conditionalFormatting>
  <conditionalFormatting sqref="I2:I1000">
    <cfRule type="expression" dxfId="6" priority="2">
      <formula>$I2="Stack"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B52A1-E42F-4285-851C-17A76EB5899F}">
  <sheetPr codeName="Feuil19"/>
  <dimension ref="A1:J37"/>
  <sheetViews>
    <sheetView workbookViewId="0">
      <selection activeCell="B2" sqref="B2:B34"/>
    </sheetView>
  </sheetViews>
  <sheetFormatPr baseColWidth="10" defaultColWidth="11.42578125" defaultRowHeight="15"/>
  <cols>
    <col min="1" max="1" width="14.7109375" bestFit="1" customWidth="1"/>
    <col min="2" max="2" width="11.5703125" bestFit="1" customWidth="1"/>
    <col min="3" max="3" width="13.42578125" bestFit="1" customWidth="1"/>
    <col min="4" max="4" width="31" bestFit="1" customWidth="1"/>
    <col min="5" max="5" width="18.42578125" bestFit="1" customWidth="1"/>
    <col min="6" max="6" width="7.140625" bestFit="1" customWidth="1"/>
    <col min="7" max="7" width="12.85546875" bestFit="1" customWidth="1"/>
    <col min="8" max="8" width="17.85546875" bestFit="1" customWidth="1"/>
    <col min="9" max="9" width="7.42578125" bestFit="1" customWidth="1"/>
    <col min="10" max="10" width="6.7109375" bestFit="1" customWidth="1"/>
  </cols>
  <sheetData>
    <row r="1" spans="1:10" ht="15.75" thickBot="1">
      <c r="A1" s="7" t="s">
        <v>30</v>
      </c>
      <c r="B1" s="7" t="s">
        <v>31</v>
      </c>
      <c r="C1" s="7" t="s">
        <v>32</v>
      </c>
      <c r="D1" s="8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  <c r="J1" s="7" t="s">
        <v>23</v>
      </c>
    </row>
    <row r="2" spans="1:10">
      <c r="A2" t="s">
        <v>533</v>
      </c>
      <c r="C2" t="s">
        <v>40</v>
      </c>
      <c r="D2" t="s">
        <v>53</v>
      </c>
      <c r="E2" t="s">
        <v>54</v>
      </c>
      <c r="F2" t="s">
        <v>62</v>
      </c>
      <c r="G2" t="str">
        <f>IF(E2=H2,"OK","NOK")</f>
        <v>OK</v>
      </c>
      <c r="H2" t="str">
        <f>IFERROR(VLOOKUP(D2,Firmware!$A$1:$B$1000,2,FALSE),"Nontrouvé")</f>
        <v>15.2(2)E9</v>
      </c>
      <c r="I2" t="s">
        <v>44</v>
      </c>
      <c r="J2">
        <v>0</v>
      </c>
    </row>
    <row r="3" spans="1:10">
      <c r="A3" t="s">
        <v>534</v>
      </c>
      <c r="C3" t="s">
        <v>40</v>
      </c>
      <c r="D3" t="s">
        <v>53</v>
      </c>
      <c r="E3" t="s">
        <v>54</v>
      </c>
      <c r="F3" t="s">
        <v>62</v>
      </c>
      <c r="G3" t="str">
        <f t="shared" ref="G3:G34" si="0">IF(E3=H3,"OK","NOK")</f>
        <v>OK</v>
      </c>
      <c r="H3" s="1" t="str">
        <f>IFERROR(VLOOKUP(D3,Firmware!$A$1:$B$1000,2,FALSE),"Nontrouvé")</f>
        <v>15.2(2)E9</v>
      </c>
      <c r="I3" t="s">
        <v>44</v>
      </c>
      <c r="J3">
        <v>0</v>
      </c>
    </row>
    <row r="4" spans="1:10">
      <c r="A4" t="s">
        <v>535</v>
      </c>
      <c r="C4" t="s">
        <v>40</v>
      </c>
      <c r="D4" t="s">
        <v>53</v>
      </c>
      <c r="E4" t="s">
        <v>54</v>
      </c>
      <c r="F4" t="s">
        <v>62</v>
      </c>
      <c r="G4" t="str">
        <f t="shared" si="0"/>
        <v>OK</v>
      </c>
      <c r="H4" s="1" t="str">
        <f>IFERROR(VLOOKUP(D4,Firmware!$A$1:$B$1000,2,FALSE),"Nontrouvé")</f>
        <v>15.2(2)E9</v>
      </c>
      <c r="I4" t="s">
        <v>44</v>
      </c>
      <c r="J4">
        <v>0</v>
      </c>
    </row>
    <row r="5" spans="1:10">
      <c r="A5" t="s">
        <v>536</v>
      </c>
      <c r="C5" t="s">
        <v>40</v>
      </c>
      <c r="D5" t="s">
        <v>53</v>
      </c>
      <c r="E5" t="s">
        <v>54</v>
      </c>
      <c r="F5" t="s">
        <v>62</v>
      </c>
      <c r="G5" t="str">
        <f t="shared" si="0"/>
        <v>OK</v>
      </c>
      <c r="H5" s="1" t="str">
        <f>IFERROR(VLOOKUP(D5,Firmware!$A$1:$B$1000,2,FALSE),"Nontrouvé")</f>
        <v>15.2(2)E9</v>
      </c>
      <c r="I5" t="s">
        <v>44</v>
      </c>
      <c r="J5">
        <v>0</v>
      </c>
    </row>
    <row r="6" spans="1:10">
      <c r="A6" t="s">
        <v>537</v>
      </c>
      <c r="C6" t="s">
        <v>40</v>
      </c>
      <c r="D6" t="s">
        <v>53</v>
      </c>
      <c r="E6" t="s">
        <v>54</v>
      </c>
      <c r="F6" t="s">
        <v>62</v>
      </c>
      <c r="G6" t="str">
        <f t="shared" si="0"/>
        <v>OK</v>
      </c>
      <c r="H6" s="1" t="str">
        <f>IFERROR(VLOOKUP(D6,Firmware!$A$1:$B$1000,2,FALSE),"Nontrouvé")</f>
        <v>15.2(2)E9</v>
      </c>
      <c r="I6" t="s">
        <v>44</v>
      </c>
      <c r="J6">
        <v>0</v>
      </c>
    </row>
    <row r="7" spans="1:10">
      <c r="A7" t="s">
        <v>538</v>
      </c>
      <c r="C7" t="s">
        <v>40</v>
      </c>
      <c r="D7" t="s">
        <v>53</v>
      </c>
      <c r="E7" t="s">
        <v>54</v>
      </c>
      <c r="F7" t="s">
        <v>62</v>
      </c>
      <c r="G7" t="str">
        <f t="shared" si="0"/>
        <v>OK</v>
      </c>
      <c r="H7" s="1" t="str">
        <f>IFERROR(VLOOKUP(D7,Firmware!$A$1:$B$1000,2,FALSE),"Nontrouvé")</f>
        <v>15.2(2)E9</v>
      </c>
      <c r="I7" t="s">
        <v>44</v>
      </c>
      <c r="J7">
        <v>0</v>
      </c>
    </row>
    <row r="8" spans="1:10">
      <c r="A8" t="s">
        <v>539</v>
      </c>
      <c r="C8" t="s">
        <v>40</v>
      </c>
      <c r="D8" t="s">
        <v>53</v>
      </c>
      <c r="E8" t="s">
        <v>54</v>
      </c>
      <c r="F8" t="s">
        <v>62</v>
      </c>
      <c r="G8" t="str">
        <f t="shared" si="0"/>
        <v>OK</v>
      </c>
      <c r="H8" s="1" t="str">
        <f>IFERROR(VLOOKUP(D8,Firmware!$A$1:$B$1000,2,FALSE),"Nontrouvé")</f>
        <v>15.2(2)E9</v>
      </c>
      <c r="I8" t="s">
        <v>44</v>
      </c>
      <c r="J8">
        <v>0</v>
      </c>
    </row>
    <row r="9" spans="1:10">
      <c r="A9" t="s">
        <v>540</v>
      </c>
      <c r="C9" t="s">
        <v>40</v>
      </c>
      <c r="D9" t="s">
        <v>53</v>
      </c>
      <c r="E9" t="s">
        <v>54</v>
      </c>
      <c r="F9" t="s">
        <v>62</v>
      </c>
      <c r="G9" t="str">
        <f t="shared" si="0"/>
        <v>OK</v>
      </c>
      <c r="H9" s="1" t="str">
        <f>IFERROR(VLOOKUP(D9,Firmware!$A$1:$B$1000,2,FALSE),"Nontrouvé")</f>
        <v>15.2(2)E9</v>
      </c>
      <c r="I9" t="s">
        <v>44</v>
      </c>
      <c r="J9">
        <v>0</v>
      </c>
    </row>
    <row r="10" spans="1:10">
      <c r="A10" t="s">
        <v>541</v>
      </c>
      <c r="C10" t="s">
        <v>40</v>
      </c>
      <c r="D10" t="s">
        <v>53</v>
      </c>
      <c r="E10" t="s">
        <v>54</v>
      </c>
      <c r="F10" t="s">
        <v>62</v>
      </c>
      <c r="G10" t="str">
        <f t="shared" si="0"/>
        <v>OK</v>
      </c>
      <c r="H10" s="1" t="str">
        <f>IFERROR(VLOOKUP(D10,Firmware!$A$1:$B$1000,2,FALSE),"Nontrouvé")</f>
        <v>15.2(2)E9</v>
      </c>
      <c r="I10" t="s">
        <v>44</v>
      </c>
      <c r="J10">
        <v>0</v>
      </c>
    </row>
    <row r="11" spans="1:10">
      <c r="A11" t="s">
        <v>542</v>
      </c>
      <c r="C11" t="s">
        <v>40</v>
      </c>
      <c r="D11" t="s">
        <v>41</v>
      </c>
      <c r="E11" t="s">
        <v>170</v>
      </c>
      <c r="F11" t="s">
        <v>62</v>
      </c>
      <c r="G11" t="str">
        <f t="shared" si="0"/>
        <v>NOK</v>
      </c>
      <c r="H11" s="1" t="str">
        <f>IFERROR(VLOOKUP(D11,Firmware!$A$1:$B$1000,2,FALSE),"Nontrouvé")</f>
        <v>15.2(7)E11</v>
      </c>
      <c r="I11" t="s">
        <v>44</v>
      </c>
      <c r="J11">
        <v>0</v>
      </c>
    </row>
    <row r="12" spans="1:10">
      <c r="A12" t="s">
        <v>543</v>
      </c>
      <c r="C12" t="s">
        <v>40</v>
      </c>
      <c r="D12" t="s">
        <v>53</v>
      </c>
      <c r="E12" t="s">
        <v>54</v>
      </c>
      <c r="F12" t="s">
        <v>62</v>
      </c>
      <c r="G12" t="str">
        <f t="shared" si="0"/>
        <v>OK</v>
      </c>
      <c r="H12" s="1" t="str">
        <f>IFERROR(VLOOKUP(D12,Firmware!$A$1:$B$1000,2,FALSE),"Nontrouvé")</f>
        <v>15.2(2)E9</v>
      </c>
      <c r="I12" t="s">
        <v>44</v>
      </c>
      <c r="J12">
        <v>0</v>
      </c>
    </row>
    <row r="13" spans="1:10">
      <c r="A13" t="s">
        <v>544</v>
      </c>
      <c r="C13" t="s">
        <v>40</v>
      </c>
      <c r="D13" t="s">
        <v>392</v>
      </c>
      <c r="E13" t="s">
        <v>393</v>
      </c>
      <c r="F13" t="s">
        <v>62</v>
      </c>
      <c r="G13" t="str">
        <f t="shared" si="0"/>
        <v>OK</v>
      </c>
      <c r="H13" s="1" t="str">
        <f>IFERROR(VLOOKUP(D13,Firmware!$A$1:$B$1000,2,FALSE),"Nontrouvé")</f>
        <v>15.2(2)E10</v>
      </c>
      <c r="I13" t="s">
        <v>44</v>
      </c>
      <c r="J13">
        <v>0</v>
      </c>
    </row>
    <row r="14" spans="1:10">
      <c r="A14" t="s">
        <v>545</v>
      </c>
      <c r="C14" t="s">
        <v>40</v>
      </c>
      <c r="D14" t="s">
        <v>53</v>
      </c>
      <c r="E14" t="s">
        <v>54</v>
      </c>
      <c r="F14" t="s">
        <v>62</v>
      </c>
      <c r="G14" t="str">
        <f t="shared" si="0"/>
        <v>OK</v>
      </c>
      <c r="H14" s="1" t="str">
        <f>IFERROR(VLOOKUP(D14,Firmware!$A$1:$B$1000,2,FALSE),"Nontrouvé")</f>
        <v>15.2(2)E9</v>
      </c>
      <c r="I14" t="s">
        <v>44</v>
      </c>
      <c r="J14">
        <v>0</v>
      </c>
    </row>
    <row r="15" spans="1:10">
      <c r="A15" t="s">
        <v>546</v>
      </c>
      <c r="C15" t="s">
        <v>40</v>
      </c>
      <c r="D15" t="s">
        <v>53</v>
      </c>
      <c r="E15" t="s">
        <v>54</v>
      </c>
      <c r="F15" t="s">
        <v>62</v>
      </c>
      <c r="G15" t="str">
        <f t="shared" si="0"/>
        <v>OK</v>
      </c>
      <c r="H15" s="1" t="str">
        <f>IFERROR(VLOOKUP(D15,Firmware!$A$1:$B$1000,2,FALSE),"Nontrouvé")</f>
        <v>15.2(2)E9</v>
      </c>
      <c r="I15" t="s">
        <v>44</v>
      </c>
      <c r="J15">
        <v>0</v>
      </c>
    </row>
    <row r="16" spans="1:10">
      <c r="A16" t="s">
        <v>547</v>
      </c>
      <c r="C16" t="s">
        <v>40</v>
      </c>
      <c r="D16" t="s">
        <v>41</v>
      </c>
      <c r="E16" t="s">
        <v>170</v>
      </c>
      <c r="F16" t="s">
        <v>62</v>
      </c>
      <c r="G16" t="str">
        <f t="shared" si="0"/>
        <v>NOK</v>
      </c>
      <c r="H16" s="1" t="str">
        <f>IFERROR(VLOOKUP(D16,Firmware!$A$1:$B$1000,2,FALSE),"Nontrouvé")</f>
        <v>15.2(7)E11</v>
      </c>
      <c r="I16" t="s">
        <v>44</v>
      </c>
      <c r="J16">
        <v>0</v>
      </c>
    </row>
    <row r="17" spans="1:10">
      <c r="A17" t="s">
        <v>548</v>
      </c>
      <c r="C17" t="s">
        <v>40</v>
      </c>
      <c r="D17" t="s">
        <v>53</v>
      </c>
      <c r="E17" t="s">
        <v>54</v>
      </c>
      <c r="F17" t="s">
        <v>62</v>
      </c>
      <c r="G17" t="str">
        <f t="shared" si="0"/>
        <v>OK</v>
      </c>
      <c r="H17" s="1" t="str">
        <f>IFERROR(VLOOKUP(D17,Firmware!$A$1:$B$1000,2,FALSE),"Nontrouvé")</f>
        <v>15.2(2)E9</v>
      </c>
      <c r="I17" t="s">
        <v>44</v>
      </c>
      <c r="J17">
        <v>0</v>
      </c>
    </row>
    <row r="18" spans="1:10">
      <c r="A18" t="s">
        <v>549</v>
      </c>
      <c r="C18" t="s">
        <v>40</v>
      </c>
      <c r="D18" t="s">
        <v>53</v>
      </c>
      <c r="E18" t="s">
        <v>54</v>
      </c>
      <c r="F18" t="s">
        <v>62</v>
      </c>
      <c r="G18" t="str">
        <f t="shared" si="0"/>
        <v>OK</v>
      </c>
      <c r="H18" s="1" t="str">
        <f>IFERROR(VLOOKUP(D18,Firmware!$A$1:$B$1000,2,FALSE),"Nontrouvé")</f>
        <v>15.2(2)E9</v>
      </c>
      <c r="I18" t="s">
        <v>44</v>
      </c>
      <c r="J18">
        <v>0</v>
      </c>
    </row>
    <row r="19" spans="1:10">
      <c r="A19" t="s">
        <v>550</v>
      </c>
      <c r="C19" t="s">
        <v>40</v>
      </c>
      <c r="D19" t="s">
        <v>53</v>
      </c>
      <c r="E19" t="s">
        <v>54</v>
      </c>
      <c r="F19" t="s">
        <v>62</v>
      </c>
      <c r="G19" t="str">
        <f t="shared" si="0"/>
        <v>OK</v>
      </c>
      <c r="H19" s="1" t="str">
        <f>IFERROR(VLOOKUP(D19,Firmware!$A$1:$B$1000,2,FALSE),"Nontrouvé")</f>
        <v>15.2(2)E9</v>
      </c>
      <c r="I19" t="s">
        <v>44</v>
      </c>
      <c r="J19">
        <v>0</v>
      </c>
    </row>
    <row r="20" spans="1:10">
      <c r="A20" t="s">
        <v>551</v>
      </c>
      <c r="C20" t="s">
        <v>40</v>
      </c>
      <c r="D20" t="s">
        <v>53</v>
      </c>
      <c r="E20" t="s">
        <v>54</v>
      </c>
      <c r="F20" t="s">
        <v>62</v>
      </c>
      <c r="G20" t="str">
        <f t="shared" si="0"/>
        <v>OK</v>
      </c>
      <c r="H20" s="1" t="str">
        <f>IFERROR(VLOOKUP(D20,Firmware!$A$1:$B$1000,2,FALSE),"Nontrouvé")</f>
        <v>15.2(2)E9</v>
      </c>
      <c r="I20" t="s">
        <v>44</v>
      </c>
      <c r="J20">
        <v>0</v>
      </c>
    </row>
    <row r="21" spans="1:10">
      <c r="A21" t="s">
        <v>552</v>
      </c>
      <c r="C21" t="s">
        <v>40</v>
      </c>
      <c r="D21" t="s">
        <v>53</v>
      </c>
      <c r="E21" t="s">
        <v>54</v>
      </c>
      <c r="F21" t="s">
        <v>62</v>
      </c>
      <c r="G21" t="str">
        <f t="shared" si="0"/>
        <v>OK</v>
      </c>
      <c r="H21" s="1" t="str">
        <f>IFERROR(VLOOKUP(D21,Firmware!$A$1:$B$1000,2,FALSE),"Nontrouvé")</f>
        <v>15.2(2)E9</v>
      </c>
      <c r="I21" t="s">
        <v>44</v>
      </c>
      <c r="J21">
        <v>0</v>
      </c>
    </row>
    <row r="22" spans="1:10">
      <c r="A22" t="s">
        <v>553</v>
      </c>
      <c r="C22" t="s">
        <v>40</v>
      </c>
      <c r="D22" t="s">
        <v>53</v>
      </c>
      <c r="E22" t="s">
        <v>54</v>
      </c>
      <c r="F22" t="s">
        <v>62</v>
      </c>
      <c r="G22" t="str">
        <f t="shared" si="0"/>
        <v>OK</v>
      </c>
      <c r="H22" s="1" t="str">
        <f>IFERROR(VLOOKUP(D22,Firmware!$A$1:$B$1000,2,FALSE),"Nontrouvé")</f>
        <v>15.2(2)E9</v>
      </c>
      <c r="I22" t="s">
        <v>44</v>
      </c>
      <c r="J22">
        <v>0</v>
      </c>
    </row>
    <row r="23" spans="1:10">
      <c r="A23" t="s">
        <v>554</v>
      </c>
      <c r="C23" t="s">
        <v>40</v>
      </c>
      <c r="D23" t="s">
        <v>53</v>
      </c>
      <c r="E23" t="s">
        <v>54</v>
      </c>
      <c r="F23" t="s">
        <v>62</v>
      </c>
      <c r="G23" t="str">
        <f t="shared" si="0"/>
        <v>OK</v>
      </c>
      <c r="H23" s="1" t="str">
        <f>IFERROR(VLOOKUP(D23,Firmware!$A$1:$B$1000,2,FALSE),"Nontrouvé")</f>
        <v>15.2(2)E9</v>
      </c>
      <c r="I23" t="s">
        <v>44</v>
      </c>
      <c r="J23">
        <v>0</v>
      </c>
    </row>
    <row r="24" spans="1:10">
      <c r="A24" t="s">
        <v>555</v>
      </c>
      <c r="C24" t="s">
        <v>40</v>
      </c>
      <c r="D24" t="s">
        <v>53</v>
      </c>
      <c r="E24" t="s">
        <v>54</v>
      </c>
      <c r="F24" t="s">
        <v>62</v>
      </c>
      <c r="G24" t="str">
        <f t="shared" si="0"/>
        <v>OK</v>
      </c>
      <c r="H24" s="1" t="str">
        <f>IFERROR(VLOOKUP(D24,Firmware!$A$1:$B$1000,2,FALSE),"Nontrouvé")</f>
        <v>15.2(2)E9</v>
      </c>
      <c r="I24" t="s">
        <v>44</v>
      </c>
      <c r="J24">
        <v>0</v>
      </c>
    </row>
    <row r="25" spans="1:10">
      <c r="A25" t="s">
        <v>556</v>
      </c>
      <c r="C25" t="s">
        <v>40</v>
      </c>
      <c r="D25" t="s">
        <v>53</v>
      </c>
      <c r="E25" t="s">
        <v>54</v>
      </c>
      <c r="F25" t="s">
        <v>62</v>
      </c>
      <c r="G25" t="str">
        <f t="shared" si="0"/>
        <v>OK</v>
      </c>
      <c r="H25" s="1" t="str">
        <f>IFERROR(VLOOKUP(D25,Firmware!$A$1:$B$1000,2,FALSE),"Nontrouvé")</f>
        <v>15.2(2)E9</v>
      </c>
      <c r="I25" t="s">
        <v>44</v>
      </c>
      <c r="J25">
        <v>0</v>
      </c>
    </row>
    <row r="26" spans="1:10">
      <c r="A26" t="s">
        <v>557</v>
      </c>
      <c r="C26" t="s">
        <v>40</v>
      </c>
      <c r="D26" t="s">
        <v>53</v>
      </c>
      <c r="E26" t="s">
        <v>54</v>
      </c>
      <c r="F26" t="s">
        <v>62</v>
      </c>
      <c r="G26" t="str">
        <f t="shared" si="0"/>
        <v>OK</v>
      </c>
      <c r="H26" s="1" t="str">
        <f>IFERROR(VLOOKUP(D26,Firmware!$A$1:$B$1000,2,FALSE),"Nontrouvé")</f>
        <v>15.2(2)E9</v>
      </c>
      <c r="I26" t="s">
        <v>44</v>
      </c>
      <c r="J26">
        <v>0</v>
      </c>
    </row>
    <row r="27" spans="1:10">
      <c r="A27" t="s">
        <v>558</v>
      </c>
      <c r="C27" t="s">
        <v>40</v>
      </c>
      <c r="D27" t="s">
        <v>53</v>
      </c>
      <c r="E27" t="s">
        <v>54</v>
      </c>
      <c r="F27" t="s">
        <v>62</v>
      </c>
      <c r="G27" t="str">
        <f t="shared" si="0"/>
        <v>OK</v>
      </c>
      <c r="H27" s="1" t="str">
        <f>IFERROR(VLOOKUP(D27,Firmware!$A$1:$B$1000,2,FALSE),"Nontrouvé")</f>
        <v>15.2(2)E9</v>
      </c>
      <c r="I27" t="s">
        <v>44</v>
      </c>
      <c r="J27">
        <v>0</v>
      </c>
    </row>
    <row r="28" spans="1:10">
      <c r="A28" t="s">
        <v>559</v>
      </c>
      <c r="C28" t="s">
        <v>40</v>
      </c>
      <c r="D28" t="s">
        <v>53</v>
      </c>
      <c r="E28" t="s">
        <v>54</v>
      </c>
      <c r="F28" t="s">
        <v>62</v>
      </c>
      <c r="G28" t="str">
        <f t="shared" si="0"/>
        <v>OK</v>
      </c>
      <c r="H28" s="1" t="str">
        <f>IFERROR(VLOOKUP(D28,Firmware!$A$1:$B$1000,2,FALSE),"Nontrouvé")</f>
        <v>15.2(2)E9</v>
      </c>
      <c r="I28" t="s">
        <v>44</v>
      </c>
      <c r="J28">
        <v>0</v>
      </c>
    </row>
    <row r="29" spans="1:10">
      <c r="A29" t="s">
        <v>560</v>
      </c>
      <c r="C29" t="s">
        <v>40</v>
      </c>
      <c r="D29" t="s">
        <v>53</v>
      </c>
      <c r="E29" t="s">
        <v>54</v>
      </c>
      <c r="F29" t="s">
        <v>62</v>
      </c>
      <c r="G29" t="str">
        <f t="shared" si="0"/>
        <v>OK</v>
      </c>
      <c r="H29" s="1" t="str">
        <f>IFERROR(VLOOKUP(D29,Firmware!$A$1:$B$1000,2,FALSE),"Nontrouvé")</f>
        <v>15.2(2)E9</v>
      </c>
      <c r="I29" t="s">
        <v>44</v>
      </c>
      <c r="J29">
        <v>0</v>
      </c>
    </row>
    <row r="30" spans="1:10">
      <c r="A30" t="s">
        <v>561</v>
      </c>
      <c r="C30" t="s">
        <v>40</v>
      </c>
      <c r="D30" t="s">
        <v>53</v>
      </c>
      <c r="E30" t="s">
        <v>54</v>
      </c>
      <c r="F30" t="s">
        <v>62</v>
      </c>
      <c r="G30" t="str">
        <f t="shared" si="0"/>
        <v>OK</v>
      </c>
      <c r="H30" s="1" t="str">
        <f>IFERROR(VLOOKUP(D30,Firmware!$A$1:$B$1000,2,FALSE),"Nontrouvé")</f>
        <v>15.2(2)E9</v>
      </c>
      <c r="I30" t="s">
        <v>44</v>
      </c>
      <c r="J30">
        <v>0</v>
      </c>
    </row>
    <row r="31" spans="1:10">
      <c r="A31" t="s">
        <v>562</v>
      </c>
      <c r="C31" t="s">
        <v>60</v>
      </c>
      <c r="D31" t="s">
        <v>134</v>
      </c>
      <c r="E31" t="s">
        <v>517</v>
      </c>
      <c r="F31" t="s">
        <v>62</v>
      </c>
      <c r="G31" t="str">
        <f t="shared" si="0"/>
        <v>NOK</v>
      </c>
      <c r="H31" s="1" t="str">
        <f>IFERROR(VLOOKUP(D31,Firmware!$A$1:$B$1000,2,FALSE),"Nontrouvé")</f>
        <v>Nontrouvé</v>
      </c>
      <c r="I31" t="s">
        <v>44</v>
      </c>
      <c r="J31">
        <v>1</v>
      </c>
    </row>
    <row r="32" spans="1:10">
      <c r="A32" t="s">
        <v>563</v>
      </c>
      <c r="C32" t="s">
        <v>40</v>
      </c>
      <c r="D32" t="s">
        <v>53</v>
      </c>
      <c r="E32" t="s">
        <v>54</v>
      </c>
      <c r="F32" t="s">
        <v>62</v>
      </c>
      <c r="G32" t="str">
        <f t="shared" si="0"/>
        <v>OK</v>
      </c>
      <c r="H32" s="1" t="str">
        <f>IFERROR(VLOOKUP(D32,Firmware!$A$1:$B$1000,2,FALSE),"Nontrouvé")</f>
        <v>15.2(2)E9</v>
      </c>
      <c r="I32" t="s">
        <v>44</v>
      </c>
      <c r="J32">
        <v>0</v>
      </c>
    </row>
    <row r="33" spans="1:10">
      <c r="A33" t="s">
        <v>564</v>
      </c>
      <c r="C33" t="s">
        <v>40</v>
      </c>
      <c r="D33" t="s">
        <v>53</v>
      </c>
      <c r="E33" t="s">
        <v>54</v>
      </c>
      <c r="F33" t="s">
        <v>62</v>
      </c>
      <c r="G33" t="str">
        <f t="shared" si="0"/>
        <v>OK</v>
      </c>
      <c r="H33" s="1" t="str">
        <f>IFERROR(VLOOKUP(D33,Firmware!$A$1:$B$1000,2,FALSE),"Nontrouvé")</f>
        <v>15.2(2)E9</v>
      </c>
      <c r="I33" t="s">
        <v>44</v>
      </c>
      <c r="J33">
        <v>0</v>
      </c>
    </row>
    <row r="34" spans="1:10">
      <c r="A34" t="s">
        <v>565</v>
      </c>
      <c r="C34" t="s">
        <v>40</v>
      </c>
      <c r="D34" t="s">
        <v>566</v>
      </c>
      <c r="E34" t="s">
        <v>567</v>
      </c>
      <c r="F34" t="s">
        <v>62</v>
      </c>
      <c r="G34" t="str">
        <f t="shared" si="0"/>
        <v>NOK</v>
      </c>
      <c r="H34" s="1" t="str">
        <f>IFERROR(VLOOKUP(D34,Firmware!$A$1:$B$1000,2,FALSE),"Nontrouvé")</f>
        <v>15.2(7)E11</v>
      </c>
      <c r="I34" t="s">
        <v>51</v>
      </c>
      <c r="J34">
        <v>0</v>
      </c>
    </row>
    <row r="35" spans="1:10">
      <c r="H35" s="1"/>
    </row>
    <row r="36" spans="1:10">
      <c r="H36" s="1"/>
    </row>
    <row r="37" spans="1:10">
      <c r="H37" s="1"/>
    </row>
  </sheetData>
  <conditionalFormatting sqref="A2:J1000">
    <cfRule type="expression" dxfId="5" priority="3">
      <formula>$J2=1</formula>
    </cfRule>
  </conditionalFormatting>
  <conditionalFormatting sqref="G2:G1000">
    <cfRule type="expression" dxfId="4" priority="1">
      <formula>$G2="OK"</formula>
    </cfRule>
  </conditionalFormatting>
  <conditionalFormatting sqref="I2:I1000">
    <cfRule type="expression" dxfId="3" priority="2">
      <formula>$I2="Stack"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9715-BBF4-4DEA-B5AA-C9EEBEADAE4A}">
  <sheetPr codeName="Feuil20"/>
  <dimension ref="A1:J37"/>
  <sheetViews>
    <sheetView tabSelected="1" workbookViewId="0">
      <selection activeCell="B2" sqref="B2:B13"/>
    </sheetView>
  </sheetViews>
  <sheetFormatPr baseColWidth="10" defaultColWidth="11.42578125" defaultRowHeight="15"/>
  <cols>
    <col min="1" max="1" width="14.7109375" bestFit="1" customWidth="1"/>
    <col min="2" max="2" width="11.5703125" bestFit="1" customWidth="1"/>
    <col min="3" max="3" width="13.42578125" bestFit="1" customWidth="1"/>
    <col min="4" max="4" width="31" bestFit="1" customWidth="1"/>
    <col min="5" max="5" width="18.42578125" bestFit="1" customWidth="1"/>
    <col min="6" max="6" width="7.140625" bestFit="1" customWidth="1"/>
    <col min="7" max="7" width="12.85546875" bestFit="1" customWidth="1"/>
    <col min="8" max="8" width="17.85546875" bestFit="1" customWidth="1"/>
    <col min="9" max="9" width="7.42578125" bestFit="1" customWidth="1"/>
    <col min="10" max="10" width="6.7109375" bestFit="1" customWidth="1"/>
  </cols>
  <sheetData>
    <row r="1" spans="1:10" ht="15.75" thickBot="1">
      <c r="A1" s="7" t="s">
        <v>30</v>
      </c>
      <c r="B1" s="7" t="s">
        <v>31</v>
      </c>
      <c r="C1" s="7" t="s">
        <v>32</v>
      </c>
      <c r="D1" s="8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  <c r="J1" s="7" t="s">
        <v>23</v>
      </c>
    </row>
    <row r="2" spans="1:10">
      <c r="A2" t="s">
        <v>568</v>
      </c>
      <c r="C2" t="s">
        <v>40</v>
      </c>
      <c r="D2" t="s">
        <v>569</v>
      </c>
      <c r="E2" t="s">
        <v>50</v>
      </c>
      <c r="F2" t="s">
        <v>62</v>
      </c>
      <c r="G2" t="str">
        <f>IF(E2=H2,"OK","NOK")</f>
        <v>NOK</v>
      </c>
      <c r="H2" t="str">
        <f>IFERROR(VLOOKUP(D2,Firmware!$A$1:$B$1000,2,FALSE),"Nontrouvé")</f>
        <v>Nontrouvé</v>
      </c>
      <c r="I2" t="s">
        <v>51</v>
      </c>
      <c r="J2">
        <v>1</v>
      </c>
    </row>
    <row r="3" spans="1:10">
      <c r="A3" t="s">
        <v>570</v>
      </c>
      <c r="C3" t="s">
        <v>40</v>
      </c>
      <c r="D3" t="s">
        <v>53</v>
      </c>
      <c r="E3" t="s">
        <v>54</v>
      </c>
      <c r="F3" t="s">
        <v>62</v>
      </c>
      <c r="G3" t="str">
        <f t="shared" ref="G3:G13" si="0">IF(E3=H3,"OK","NOK")</f>
        <v>OK</v>
      </c>
      <c r="H3" s="1" t="str">
        <f>IFERROR(VLOOKUP(D3,Firmware!$A$1:$B$1000,2,FALSE),"Nontrouvé")</f>
        <v>15.2(2)E9</v>
      </c>
      <c r="I3" t="s">
        <v>44</v>
      </c>
      <c r="J3">
        <v>0</v>
      </c>
    </row>
    <row r="4" spans="1:10">
      <c r="A4" t="s">
        <v>571</v>
      </c>
      <c r="C4" t="s">
        <v>40</v>
      </c>
      <c r="D4" t="s">
        <v>53</v>
      </c>
      <c r="E4" t="s">
        <v>54</v>
      </c>
      <c r="F4" t="s">
        <v>62</v>
      </c>
      <c r="G4" t="str">
        <f t="shared" si="0"/>
        <v>OK</v>
      </c>
      <c r="H4" s="1" t="str">
        <f>IFERROR(VLOOKUP(D4,Firmware!$A$1:$B$1000,2,FALSE),"Nontrouvé")</f>
        <v>15.2(2)E9</v>
      </c>
      <c r="I4" t="s">
        <v>44</v>
      </c>
      <c r="J4">
        <v>0</v>
      </c>
    </row>
    <row r="5" spans="1:10">
      <c r="A5" t="s">
        <v>572</v>
      </c>
      <c r="C5" t="s">
        <v>40</v>
      </c>
      <c r="D5" t="s">
        <v>53</v>
      </c>
      <c r="E5" t="s">
        <v>54</v>
      </c>
      <c r="F5" t="s">
        <v>62</v>
      </c>
      <c r="G5" t="str">
        <f t="shared" si="0"/>
        <v>OK</v>
      </c>
      <c r="H5" s="1" t="str">
        <f>IFERROR(VLOOKUP(D5,Firmware!$A$1:$B$1000,2,FALSE),"Nontrouvé")</f>
        <v>15.2(2)E9</v>
      </c>
      <c r="I5" t="s">
        <v>44</v>
      </c>
      <c r="J5">
        <v>0</v>
      </c>
    </row>
    <row r="6" spans="1:10">
      <c r="A6" t="s">
        <v>573</v>
      </c>
      <c r="C6" t="s">
        <v>40</v>
      </c>
      <c r="D6" t="s">
        <v>41</v>
      </c>
      <c r="E6" t="s">
        <v>170</v>
      </c>
      <c r="F6" t="s">
        <v>62</v>
      </c>
      <c r="G6" t="str">
        <f t="shared" si="0"/>
        <v>NOK</v>
      </c>
      <c r="H6" s="1" t="str">
        <f>IFERROR(VLOOKUP(D6,Firmware!$A$1:$B$1000,2,FALSE),"Nontrouvé")</f>
        <v>15.2(7)E11</v>
      </c>
      <c r="I6" t="s">
        <v>44</v>
      </c>
      <c r="J6">
        <v>0</v>
      </c>
    </row>
    <row r="7" spans="1:10">
      <c r="A7" t="s">
        <v>574</v>
      </c>
      <c r="C7" t="s">
        <v>40</v>
      </c>
      <c r="D7" t="s">
        <v>41</v>
      </c>
      <c r="E7" t="s">
        <v>170</v>
      </c>
      <c r="F7" t="s">
        <v>62</v>
      </c>
      <c r="G7" t="str">
        <f t="shared" si="0"/>
        <v>NOK</v>
      </c>
      <c r="H7" s="1" t="str">
        <f>IFERROR(VLOOKUP(D7,Firmware!$A$1:$B$1000,2,FALSE),"Nontrouvé")</f>
        <v>15.2(7)E11</v>
      </c>
      <c r="I7" t="s">
        <v>44</v>
      </c>
      <c r="J7">
        <v>0</v>
      </c>
    </row>
    <row r="8" spans="1:10">
      <c r="A8" t="s">
        <v>575</v>
      </c>
      <c r="C8" t="s">
        <v>40</v>
      </c>
      <c r="D8" t="s">
        <v>53</v>
      </c>
      <c r="E8" t="s">
        <v>54</v>
      </c>
      <c r="F8" t="s">
        <v>62</v>
      </c>
      <c r="G8" t="str">
        <f t="shared" si="0"/>
        <v>OK</v>
      </c>
      <c r="H8" s="1" t="str">
        <f>IFERROR(VLOOKUP(D8,Firmware!$A$1:$B$1000,2,FALSE),"Nontrouvé")</f>
        <v>15.2(2)E9</v>
      </c>
      <c r="I8" t="s">
        <v>44</v>
      </c>
      <c r="J8">
        <v>0</v>
      </c>
    </row>
    <row r="9" spans="1:10">
      <c r="A9" t="s">
        <v>576</v>
      </c>
      <c r="C9" t="s">
        <v>40</v>
      </c>
      <c r="D9" t="s">
        <v>53</v>
      </c>
      <c r="E9" t="s">
        <v>54</v>
      </c>
      <c r="F9" t="s">
        <v>62</v>
      </c>
      <c r="G9" t="str">
        <f t="shared" si="0"/>
        <v>OK</v>
      </c>
      <c r="H9" s="1" t="str">
        <f>IFERROR(VLOOKUP(D9,Firmware!$A$1:$B$1000,2,FALSE),"Nontrouvé")</f>
        <v>15.2(2)E9</v>
      </c>
      <c r="I9" t="s">
        <v>44</v>
      </c>
      <c r="J9">
        <v>0</v>
      </c>
    </row>
    <row r="10" spans="1:10">
      <c r="A10" t="s">
        <v>577</v>
      </c>
      <c r="C10" t="s">
        <v>40</v>
      </c>
      <c r="D10" t="s">
        <v>41</v>
      </c>
      <c r="E10" t="s">
        <v>170</v>
      </c>
      <c r="F10" t="s">
        <v>62</v>
      </c>
      <c r="G10" t="str">
        <f t="shared" si="0"/>
        <v>NOK</v>
      </c>
      <c r="H10" s="1" t="str">
        <f>IFERROR(VLOOKUP(D10,Firmware!$A$1:$B$1000,2,FALSE),"Nontrouvé")</f>
        <v>15.2(7)E11</v>
      </c>
      <c r="I10" t="s">
        <v>44</v>
      </c>
      <c r="J10">
        <v>0</v>
      </c>
    </row>
    <row r="11" spans="1:10">
      <c r="A11" t="s">
        <v>578</v>
      </c>
      <c r="C11" t="s">
        <v>40</v>
      </c>
      <c r="D11" t="s">
        <v>41</v>
      </c>
      <c r="E11" t="s">
        <v>170</v>
      </c>
      <c r="F11" t="s">
        <v>62</v>
      </c>
      <c r="G11" t="str">
        <f t="shared" si="0"/>
        <v>NOK</v>
      </c>
      <c r="H11" s="1" t="str">
        <f>IFERROR(VLOOKUP(D11,Firmware!$A$1:$B$1000,2,FALSE),"Nontrouvé")</f>
        <v>15.2(7)E11</v>
      </c>
      <c r="I11" t="s">
        <v>44</v>
      </c>
      <c r="J11">
        <v>0</v>
      </c>
    </row>
    <row r="12" spans="1:10">
      <c r="A12" t="s">
        <v>579</v>
      </c>
      <c r="C12" t="s">
        <v>40</v>
      </c>
      <c r="D12" t="s">
        <v>41</v>
      </c>
      <c r="E12" t="s">
        <v>170</v>
      </c>
      <c r="F12" t="s">
        <v>62</v>
      </c>
      <c r="G12" t="str">
        <f t="shared" si="0"/>
        <v>NOK</v>
      </c>
      <c r="H12" s="1" t="str">
        <f>IFERROR(VLOOKUP(D12,Firmware!$A$1:$B$1000,2,FALSE),"Nontrouvé")</f>
        <v>15.2(7)E11</v>
      </c>
      <c r="I12" t="s">
        <v>44</v>
      </c>
      <c r="J12">
        <v>0</v>
      </c>
    </row>
    <row r="13" spans="1:10">
      <c r="A13" t="s">
        <v>580</v>
      </c>
      <c r="C13" t="s">
        <v>40</v>
      </c>
      <c r="D13" t="s">
        <v>41</v>
      </c>
      <c r="E13" t="s">
        <v>170</v>
      </c>
      <c r="F13" t="s">
        <v>62</v>
      </c>
      <c r="G13" t="str">
        <f t="shared" si="0"/>
        <v>NOK</v>
      </c>
      <c r="H13" s="1" t="str">
        <f>IFERROR(VLOOKUP(D13,Firmware!$A$1:$B$1000,2,FALSE),"Nontrouvé")</f>
        <v>15.2(7)E11</v>
      </c>
      <c r="I13" t="s">
        <v>44</v>
      </c>
      <c r="J13">
        <v>0</v>
      </c>
    </row>
    <row r="14" spans="1:10">
      <c r="H14" s="1"/>
    </row>
    <row r="15" spans="1:10">
      <c r="H15" s="1"/>
    </row>
    <row r="16" spans="1:10">
      <c r="H16" s="1"/>
    </row>
    <row r="17" spans="8:8">
      <c r="H17" s="1"/>
    </row>
    <row r="18" spans="8:8">
      <c r="H18" s="1"/>
    </row>
    <row r="19" spans="8:8">
      <c r="H19" s="1"/>
    </row>
    <row r="20" spans="8:8">
      <c r="H20" s="1"/>
    </row>
    <row r="21" spans="8:8">
      <c r="H21" s="1"/>
    </row>
    <row r="22" spans="8:8">
      <c r="H22" s="1"/>
    </row>
    <row r="23" spans="8:8">
      <c r="H23" s="1"/>
    </row>
    <row r="24" spans="8:8">
      <c r="H24" s="1"/>
    </row>
    <row r="25" spans="8:8">
      <c r="H25" s="1"/>
    </row>
    <row r="26" spans="8:8">
      <c r="H26" s="1"/>
    </row>
    <row r="27" spans="8:8">
      <c r="H27" s="1"/>
    </row>
    <row r="28" spans="8:8">
      <c r="H28" s="1"/>
    </row>
    <row r="29" spans="8:8">
      <c r="H29" s="1"/>
    </row>
    <row r="30" spans="8:8">
      <c r="H30" s="1"/>
    </row>
    <row r="31" spans="8:8">
      <c r="H31" s="1"/>
    </row>
    <row r="32" spans="8:8">
      <c r="H32" s="1"/>
    </row>
    <row r="33" spans="8:8">
      <c r="H33" s="1"/>
    </row>
    <row r="34" spans="8:8">
      <c r="H34" s="1"/>
    </row>
    <row r="35" spans="8:8">
      <c r="H35" s="1"/>
    </row>
    <row r="36" spans="8:8">
      <c r="H36" s="1"/>
    </row>
    <row r="37" spans="8:8">
      <c r="H37" s="1"/>
    </row>
  </sheetData>
  <conditionalFormatting sqref="A2:J1000">
    <cfRule type="expression" dxfId="2" priority="3">
      <formula>$J2=1</formula>
    </cfRule>
  </conditionalFormatting>
  <conditionalFormatting sqref="G2:G1000">
    <cfRule type="expression" dxfId="1" priority="1">
      <formula>$G2="OK"</formula>
    </cfRule>
  </conditionalFormatting>
  <conditionalFormatting sqref="I2:I1000">
    <cfRule type="expression" dxfId="0" priority="2">
      <formula>$I2="Stack"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7EDF1-92DC-4819-80C6-09DA558B35B7}">
  <sheetPr codeName="Feuil3"/>
  <dimension ref="A1:B15"/>
  <sheetViews>
    <sheetView workbookViewId="0">
      <selection activeCell="B2" sqref="B2"/>
    </sheetView>
  </sheetViews>
  <sheetFormatPr baseColWidth="10" defaultColWidth="9.140625" defaultRowHeight="15"/>
  <cols>
    <col min="1" max="1" width="17.85546875" bestFit="1" customWidth="1"/>
    <col min="2" max="2" width="16.5703125" bestFit="1" customWidth="1"/>
  </cols>
  <sheetData>
    <row r="1" spans="1:2">
      <c r="A1" t="s">
        <v>20</v>
      </c>
      <c r="B1" t="s">
        <v>582</v>
      </c>
    </row>
    <row r="2" spans="1:2">
      <c r="A2" t="s">
        <v>21</v>
      </c>
      <c r="B2" t="s">
        <v>22</v>
      </c>
    </row>
    <row r="3" spans="1:2">
      <c r="A3" t="s">
        <v>41</v>
      </c>
      <c r="B3" t="s">
        <v>582</v>
      </c>
    </row>
    <row r="4" spans="1:2">
      <c r="A4" t="s">
        <v>53</v>
      </c>
      <c r="B4" t="s">
        <v>54</v>
      </c>
    </row>
    <row r="5" spans="1:2">
      <c r="A5" t="s">
        <v>392</v>
      </c>
      <c r="B5" s="9" t="s">
        <v>393</v>
      </c>
    </row>
    <row r="6" spans="1:2" ht="15.75" thickBot="1">
      <c r="A6" s="3" t="s">
        <v>566</v>
      </c>
      <c r="B6" s="3" t="s">
        <v>582</v>
      </c>
    </row>
    <row r="7" spans="1:2">
      <c r="A7" s="1">
        <v>6100</v>
      </c>
      <c r="B7" s="1" t="s">
        <v>431</v>
      </c>
    </row>
    <row r="8" spans="1:2">
      <c r="A8" s="1">
        <v>6200</v>
      </c>
      <c r="B8" s="1" t="s">
        <v>209</v>
      </c>
    </row>
    <row r="9" spans="1:2">
      <c r="A9" s="1" t="s">
        <v>282</v>
      </c>
      <c r="B9" s="1" t="s">
        <v>29</v>
      </c>
    </row>
    <row r="10" spans="1:2">
      <c r="A10" s="1" t="s">
        <v>347</v>
      </c>
      <c r="B10" s="1" t="s">
        <v>29</v>
      </c>
    </row>
    <row r="11" spans="1:2">
      <c r="A11" s="1" t="s">
        <v>433</v>
      </c>
      <c r="B11" s="1" t="s">
        <v>57</v>
      </c>
    </row>
    <row r="12" spans="1:2">
      <c r="A12" s="1" t="s">
        <v>498</v>
      </c>
      <c r="B12" s="1" t="s">
        <v>58</v>
      </c>
    </row>
    <row r="13" spans="1:2">
      <c r="A13" s="1" t="s">
        <v>502</v>
      </c>
      <c r="B13" s="1" t="s">
        <v>58</v>
      </c>
    </row>
    <row r="14" spans="1:2">
      <c r="A14" s="1" t="s">
        <v>513</v>
      </c>
      <c r="B14" s="1" t="s">
        <v>58</v>
      </c>
    </row>
    <row r="15" spans="1:2">
      <c r="A15" s="1" t="s">
        <v>365</v>
      </c>
      <c r="B15" s="1" t="s">
        <v>56</v>
      </c>
    </row>
  </sheetData>
  <conditionalFormatting sqref="A3:A4">
    <cfRule type="expression" dxfId="52" priority="3">
      <formula>$J3=1</formula>
    </cfRule>
  </conditionalFormatting>
  <conditionalFormatting sqref="A5:A6">
    <cfRule type="expression" dxfId="51" priority="1">
      <formula>$J5=1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2705-3321-4830-9C88-2296FB82758F}">
  <sheetPr codeName="Feuil4"/>
  <dimension ref="A1:J37"/>
  <sheetViews>
    <sheetView workbookViewId="0">
      <selection activeCell="D36" sqref="D36"/>
    </sheetView>
  </sheetViews>
  <sheetFormatPr baseColWidth="10" defaultColWidth="11.42578125" defaultRowHeight="15"/>
  <cols>
    <col min="1" max="1" width="14.7109375" bestFit="1" customWidth="1"/>
    <col min="2" max="2" width="11.5703125" bestFit="1" customWidth="1"/>
    <col min="3" max="3" width="13.42578125" bestFit="1" customWidth="1"/>
    <col min="4" max="4" width="31" bestFit="1" customWidth="1"/>
    <col min="5" max="5" width="18.42578125" bestFit="1" customWidth="1"/>
    <col min="6" max="6" width="7.140625" bestFit="1" customWidth="1"/>
    <col min="7" max="7" width="12.85546875" bestFit="1" customWidth="1"/>
    <col min="8" max="8" width="17.85546875" bestFit="1" customWidth="1"/>
    <col min="9" max="9" width="7.42578125" bestFit="1" customWidth="1"/>
    <col min="10" max="10" width="6.7109375" bestFit="1" customWidth="1"/>
  </cols>
  <sheetData>
    <row r="1" spans="1:10" ht="15.75" thickBot="1">
      <c r="A1" s="7" t="s">
        <v>30</v>
      </c>
      <c r="B1" s="7" t="s">
        <v>31</v>
      </c>
      <c r="C1" s="7" t="s">
        <v>32</v>
      </c>
      <c r="D1" s="8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  <c r="J1" s="7" t="s">
        <v>23</v>
      </c>
    </row>
    <row r="2" spans="1:10">
      <c r="A2" t="s">
        <v>150</v>
      </c>
      <c r="C2" t="s">
        <v>60</v>
      </c>
      <c r="D2" t="s">
        <v>134</v>
      </c>
      <c r="E2" t="s">
        <v>151</v>
      </c>
      <c r="F2" t="s">
        <v>152</v>
      </c>
      <c r="G2" t="str">
        <f>IF(E2=H2,"OK","NOK")</f>
        <v>NOK</v>
      </c>
      <c r="I2" t="s">
        <v>44</v>
      </c>
      <c r="J2">
        <v>1</v>
      </c>
    </row>
    <row r="3" spans="1:10">
      <c r="A3" t="s">
        <v>153</v>
      </c>
      <c r="C3" t="s">
        <v>60</v>
      </c>
      <c r="D3" t="s">
        <v>21</v>
      </c>
      <c r="E3" t="s">
        <v>61</v>
      </c>
      <c r="F3" t="s">
        <v>152</v>
      </c>
      <c r="G3" t="s">
        <v>581</v>
      </c>
      <c r="H3" s="1" t="str">
        <f>IFERROR(VLOOKUP(D3,Firmware!$A$2:$B$1000,2,FALSE),"Nontrouvé")</f>
        <v>Cupertino-17.9.6a</v>
      </c>
      <c r="I3" t="s">
        <v>44</v>
      </c>
      <c r="J3">
        <v>0</v>
      </c>
    </row>
    <row r="4" spans="1:10">
      <c r="A4" t="s">
        <v>154</v>
      </c>
      <c r="C4" t="s">
        <v>60</v>
      </c>
      <c r="D4" t="s">
        <v>21</v>
      </c>
      <c r="E4" t="s">
        <v>61</v>
      </c>
      <c r="F4" t="s">
        <v>152</v>
      </c>
      <c r="G4" t="str">
        <f t="shared" ref="G4:G18" si="0">IF(E4=H4,"OK","NOK")</f>
        <v>NOK</v>
      </c>
      <c r="H4" s="1" t="str">
        <f>IFERROR(VLOOKUP(D4,Firmware!$A$2:$B$1000,2,FALSE),"Nontrouvé")</f>
        <v>Cupertino-17.9.6a</v>
      </c>
      <c r="I4" t="s">
        <v>44</v>
      </c>
      <c r="J4">
        <v>0</v>
      </c>
    </row>
    <row r="5" spans="1:10">
      <c r="A5" t="s">
        <v>155</v>
      </c>
      <c r="C5" t="s">
        <v>60</v>
      </c>
      <c r="D5" t="s">
        <v>21</v>
      </c>
      <c r="E5" t="s">
        <v>61</v>
      </c>
      <c r="F5" t="s">
        <v>152</v>
      </c>
      <c r="G5" t="str">
        <f t="shared" si="0"/>
        <v>NOK</v>
      </c>
      <c r="H5" s="1" t="str">
        <f>IFERROR(VLOOKUP(D5,Firmware!$A$2:$B$1000,2,FALSE),"Nontrouvé")</f>
        <v>Cupertino-17.9.6a</v>
      </c>
      <c r="I5" t="s">
        <v>44</v>
      </c>
      <c r="J5">
        <v>0</v>
      </c>
    </row>
    <row r="6" spans="1:10">
      <c r="A6" t="s">
        <v>156</v>
      </c>
      <c r="C6" t="s">
        <v>60</v>
      </c>
      <c r="D6" t="s">
        <v>21</v>
      </c>
      <c r="E6" t="s">
        <v>61</v>
      </c>
      <c r="F6" t="s">
        <v>152</v>
      </c>
      <c r="G6" t="str">
        <f t="shared" si="0"/>
        <v>NOK</v>
      </c>
      <c r="H6" s="1" t="str">
        <f>IFERROR(VLOOKUP(D6,Firmware!$A$2:$B$1000,2,FALSE),"Nontrouvé")</f>
        <v>Cupertino-17.9.6a</v>
      </c>
      <c r="I6" t="s">
        <v>44</v>
      </c>
      <c r="J6">
        <v>0</v>
      </c>
    </row>
    <row r="7" spans="1:10">
      <c r="A7" t="s">
        <v>157</v>
      </c>
      <c r="C7" t="s">
        <v>60</v>
      </c>
      <c r="D7" t="s">
        <v>21</v>
      </c>
      <c r="E7" t="s">
        <v>61</v>
      </c>
      <c r="F7" t="s">
        <v>152</v>
      </c>
      <c r="G7" t="str">
        <f t="shared" si="0"/>
        <v>NOK</v>
      </c>
      <c r="H7" s="1" t="str">
        <f>IFERROR(VLOOKUP(D7,Firmware!$A$2:$B$1000,2,FALSE),"Nontrouvé")</f>
        <v>Cupertino-17.9.6a</v>
      </c>
      <c r="I7" t="s">
        <v>44</v>
      </c>
      <c r="J7">
        <v>0</v>
      </c>
    </row>
    <row r="8" spans="1:10">
      <c r="A8" t="s">
        <v>158</v>
      </c>
      <c r="C8" t="s">
        <v>60</v>
      </c>
      <c r="D8" t="s">
        <v>21</v>
      </c>
      <c r="E8" t="s">
        <v>61</v>
      </c>
      <c r="F8" t="s">
        <v>152</v>
      </c>
      <c r="G8" t="str">
        <f t="shared" si="0"/>
        <v>NOK</v>
      </c>
      <c r="H8" s="1" t="str">
        <f>IFERROR(VLOOKUP(D8,Firmware!$A$2:$B$1000,2,FALSE),"Nontrouvé")</f>
        <v>Cupertino-17.9.6a</v>
      </c>
      <c r="I8" t="s">
        <v>44</v>
      </c>
      <c r="J8">
        <v>0</v>
      </c>
    </row>
    <row r="9" spans="1:10">
      <c r="A9" t="s">
        <v>159</v>
      </c>
      <c r="C9" t="s">
        <v>60</v>
      </c>
      <c r="D9" t="s">
        <v>21</v>
      </c>
      <c r="E9" t="s">
        <v>61</v>
      </c>
      <c r="F9" t="s">
        <v>152</v>
      </c>
      <c r="G9" t="str">
        <f t="shared" si="0"/>
        <v>NOK</v>
      </c>
      <c r="H9" s="1" t="str">
        <f>IFERROR(VLOOKUP(D9,Firmware!$A$2:$B$1000,2,FALSE),"Nontrouvé")</f>
        <v>Cupertino-17.9.6a</v>
      </c>
      <c r="I9" t="s">
        <v>44</v>
      </c>
      <c r="J9">
        <v>0</v>
      </c>
    </row>
    <row r="10" spans="1:10">
      <c r="A10" t="s">
        <v>160</v>
      </c>
      <c r="C10" t="s">
        <v>60</v>
      </c>
      <c r="D10" t="s">
        <v>21</v>
      </c>
      <c r="E10" t="s">
        <v>61</v>
      </c>
      <c r="F10" t="s">
        <v>152</v>
      </c>
      <c r="G10" t="str">
        <f t="shared" si="0"/>
        <v>NOK</v>
      </c>
      <c r="H10" s="1" t="str">
        <f>IFERROR(VLOOKUP(D10,Firmware!$A$2:$B$1000,2,FALSE),"Nontrouvé")</f>
        <v>Cupertino-17.9.6a</v>
      </c>
      <c r="I10" t="s">
        <v>44</v>
      </c>
      <c r="J10">
        <v>0</v>
      </c>
    </row>
    <row r="11" spans="1:10">
      <c r="A11" t="s">
        <v>161</v>
      </c>
      <c r="C11" t="s">
        <v>60</v>
      </c>
      <c r="D11" t="s">
        <v>21</v>
      </c>
      <c r="E11" t="s">
        <v>61</v>
      </c>
      <c r="F11" t="s">
        <v>152</v>
      </c>
      <c r="G11" t="str">
        <f t="shared" si="0"/>
        <v>NOK</v>
      </c>
      <c r="H11" s="1" t="str">
        <f>IFERROR(VLOOKUP(D11,Firmware!$A$2:$B$1000,2,FALSE),"Nontrouvé")</f>
        <v>Cupertino-17.9.6a</v>
      </c>
      <c r="I11" t="s">
        <v>44</v>
      </c>
      <c r="J11">
        <v>0</v>
      </c>
    </row>
    <row r="12" spans="1:10">
      <c r="A12" t="s">
        <v>162</v>
      </c>
      <c r="C12" t="s">
        <v>60</v>
      </c>
      <c r="D12" t="s">
        <v>21</v>
      </c>
      <c r="E12" t="s">
        <v>61</v>
      </c>
      <c r="F12" t="s">
        <v>152</v>
      </c>
      <c r="G12" t="str">
        <f t="shared" si="0"/>
        <v>NOK</v>
      </c>
      <c r="H12" s="1" t="str">
        <f>IFERROR(VLOOKUP(D12,Firmware!$A$2:$B$1000,2,FALSE),"Nontrouvé")</f>
        <v>Cupertino-17.9.6a</v>
      </c>
      <c r="I12" t="s">
        <v>44</v>
      </c>
      <c r="J12">
        <v>0</v>
      </c>
    </row>
    <row r="13" spans="1:10">
      <c r="A13" t="s">
        <v>163</v>
      </c>
      <c r="C13" t="s">
        <v>60</v>
      </c>
      <c r="D13" t="s">
        <v>21</v>
      </c>
      <c r="E13" t="s">
        <v>61</v>
      </c>
      <c r="F13" t="s">
        <v>152</v>
      </c>
      <c r="G13" t="str">
        <f t="shared" si="0"/>
        <v>NOK</v>
      </c>
      <c r="H13" s="1" t="str">
        <f>IFERROR(VLOOKUP(D13,Firmware!$A$2:$B$1000,2,FALSE),"Nontrouvé")</f>
        <v>Cupertino-17.9.6a</v>
      </c>
      <c r="I13" t="s">
        <v>44</v>
      </c>
      <c r="J13">
        <v>0</v>
      </c>
    </row>
    <row r="14" spans="1:10">
      <c r="A14" t="s">
        <v>164</v>
      </c>
      <c r="C14" t="s">
        <v>60</v>
      </c>
      <c r="D14" t="s">
        <v>21</v>
      </c>
      <c r="E14" t="s">
        <v>61</v>
      </c>
      <c r="F14" t="s">
        <v>152</v>
      </c>
      <c r="G14" t="str">
        <f t="shared" si="0"/>
        <v>NOK</v>
      </c>
      <c r="H14" s="1" t="str">
        <f>IFERROR(VLOOKUP(D14,Firmware!$A$2:$B$1000,2,FALSE),"Nontrouvé")</f>
        <v>Cupertino-17.9.6a</v>
      </c>
      <c r="I14" t="s">
        <v>44</v>
      </c>
      <c r="J14">
        <v>0</v>
      </c>
    </row>
    <row r="15" spans="1:10">
      <c r="A15" t="s">
        <v>165</v>
      </c>
      <c r="C15" t="s">
        <v>60</v>
      </c>
      <c r="D15" t="s">
        <v>21</v>
      </c>
      <c r="E15" t="s">
        <v>61</v>
      </c>
      <c r="F15" t="s">
        <v>152</v>
      </c>
      <c r="G15" t="str">
        <f t="shared" si="0"/>
        <v>NOK</v>
      </c>
      <c r="H15" s="1" t="str">
        <f>IFERROR(VLOOKUP(D15,Firmware!$A$2:$B$1000,2,FALSE),"Nontrouvé")</f>
        <v>Cupertino-17.9.6a</v>
      </c>
      <c r="I15" t="s">
        <v>44</v>
      </c>
      <c r="J15">
        <v>0</v>
      </c>
    </row>
    <row r="16" spans="1:10">
      <c r="A16" t="s">
        <v>166</v>
      </c>
      <c r="C16" t="s">
        <v>60</v>
      </c>
      <c r="D16" t="s">
        <v>21</v>
      </c>
      <c r="E16" t="s">
        <v>61</v>
      </c>
      <c r="F16" t="s">
        <v>152</v>
      </c>
      <c r="G16" t="str">
        <f t="shared" si="0"/>
        <v>NOK</v>
      </c>
      <c r="H16" s="1" t="str">
        <f>IFERROR(VLOOKUP(D16,Firmware!$A$2:$B$1000,2,FALSE),"Nontrouvé")</f>
        <v>Cupertino-17.9.6a</v>
      </c>
      <c r="I16" t="s">
        <v>44</v>
      </c>
      <c r="J16">
        <v>0</v>
      </c>
    </row>
    <row r="17" spans="1:10">
      <c r="A17" t="s">
        <v>167</v>
      </c>
      <c r="C17" t="s">
        <v>60</v>
      </c>
      <c r="D17" t="s">
        <v>21</v>
      </c>
      <c r="E17" t="s">
        <v>61</v>
      </c>
      <c r="F17" t="s">
        <v>152</v>
      </c>
      <c r="G17" t="str">
        <f t="shared" si="0"/>
        <v>NOK</v>
      </c>
      <c r="H17" s="1" t="str">
        <f>IFERROR(VLOOKUP(D17,Firmware!$A$2:$B$1000,2,FALSE),"Nontrouvé")</f>
        <v>Cupertino-17.9.6a</v>
      </c>
      <c r="I17" t="s">
        <v>44</v>
      </c>
      <c r="J17">
        <v>0</v>
      </c>
    </row>
    <row r="18" spans="1:10">
      <c r="A18" t="s">
        <v>168</v>
      </c>
      <c r="C18" t="s">
        <v>60</v>
      </c>
      <c r="D18" t="s">
        <v>21</v>
      </c>
      <c r="E18" t="s">
        <v>61</v>
      </c>
      <c r="F18" t="s">
        <v>152</v>
      </c>
      <c r="G18" t="str">
        <f t="shared" si="0"/>
        <v>NOK</v>
      </c>
      <c r="H18" s="1" t="str">
        <f>IFERROR(VLOOKUP(D18,Firmware!$A$2:$B$1000,2,FALSE),"Nontrouvé")</f>
        <v>Cupertino-17.9.6a</v>
      </c>
      <c r="I18" t="s">
        <v>44</v>
      </c>
      <c r="J18">
        <v>0</v>
      </c>
    </row>
    <row r="19" spans="1:10">
      <c r="H19" s="1"/>
    </row>
    <row r="20" spans="1:10">
      <c r="H20" s="1"/>
    </row>
    <row r="21" spans="1:10">
      <c r="H21" s="1"/>
    </row>
    <row r="22" spans="1:10">
      <c r="H22" s="1"/>
    </row>
    <row r="23" spans="1:10">
      <c r="H23" s="1"/>
    </row>
    <row r="24" spans="1:10">
      <c r="H24" s="1"/>
    </row>
    <row r="25" spans="1:10">
      <c r="H25" s="1"/>
    </row>
    <row r="26" spans="1:10">
      <c r="H26" s="1"/>
    </row>
    <row r="27" spans="1:10">
      <c r="H27" s="1"/>
    </row>
    <row r="28" spans="1:10">
      <c r="H28" s="1"/>
    </row>
    <row r="29" spans="1:10">
      <c r="H29" s="1"/>
    </row>
    <row r="30" spans="1:10">
      <c r="H30" s="1"/>
    </row>
    <row r="31" spans="1:10">
      <c r="H31" s="1"/>
    </row>
    <row r="32" spans="1:10">
      <c r="H32" s="1"/>
    </row>
    <row r="33" spans="8:8">
      <c r="H33" s="1"/>
    </row>
    <row r="34" spans="8:8">
      <c r="H34" s="1"/>
    </row>
    <row r="35" spans="8:8">
      <c r="H35" s="1"/>
    </row>
    <row r="36" spans="8:8">
      <c r="H36" s="1"/>
    </row>
    <row r="37" spans="8:8">
      <c r="H37" s="1"/>
    </row>
  </sheetData>
  <conditionalFormatting sqref="A2:J1000">
    <cfRule type="expression" dxfId="50" priority="3">
      <formula>$J2=1</formula>
    </cfRule>
  </conditionalFormatting>
  <conditionalFormatting sqref="G2:G1000">
    <cfRule type="expression" dxfId="49" priority="1">
      <formula>$G2="OK"</formula>
    </cfRule>
  </conditionalFormatting>
  <conditionalFormatting sqref="I2:I1000">
    <cfRule type="expression" dxfId="48" priority="2">
      <formula>$I2="Stack"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2795A-75CF-412D-AF7E-FA124FA11231}">
  <sheetPr codeName="Feuil5"/>
  <dimension ref="A1:J37"/>
  <sheetViews>
    <sheetView workbookViewId="0">
      <selection activeCell="B2" sqref="B2:B33"/>
    </sheetView>
  </sheetViews>
  <sheetFormatPr baseColWidth="10" defaultColWidth="11.42578125" defaultRowHeight="15"/>
  <cols>
    <col min="1" max="1" width="14.7109375" bestFit="1" customWidth="1"/>
    <col min="2" max="2" width="11.5703125" bestFit="1" customWidth="1"/>
    <col min="3" max="3" width="13.42578125" bestFit="1" customWidth="1"/>
    <col min="4" max="4" width="31" bestFit="1" customWidth="1"/>
    <col min="5" max="5" width="18.42578125" bestFit="1" customWidth="1"/>
    <col min="6" max="6" width="7.140625" bestFit="1" customWidth="1"/>
    <col min="7" max="7" width="12.85546875" bestFit="1" customWidth="1"/>
    <col min="8" max="8" width="17.85546875" bestFit="1" customWidth="1"/>
    <col min="9" max="9" width="7.42578125" bestFit="1" customWidth="1"/>
    <col min="10" max="10" width="6.7109375" bestFit="1" customWidth="1"/>
  </cols>
  <sheetData>
    <row r="1" spans="1:10" ht="15.75" thickBot="1">
      <c r="A1" s="7" t="s">
        <v>30</v>
      </c>
      <c r="B1" s="7" t="s">
        <v>31</v>
      </c>
      <c r="C1" s="7" t="s">
        <v>32</v>
      </c>
      <c r="D1" s="8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51</v>
      </c>
      <c r="J1" s="7" t="s">
        <v>23</v>
      </c>
    </row>
    <row r="2" spans="1:10">
      <c r="A2" t="s">
        <v>169</v>
      </c>
      <c r="C2" t="s">
        <v>40</v>
      </c>
      <c r="D2" t="s">
        <v>20</v>
      </c>
      <c r="E2" t="s">
        <v>170</v>
      </c>
      <c r="F2" t="s">
        <v>62</v>
      </c>
      <c r="G2" t="str">
        <f>IF(E2=H2,"OK","NOK")</f>
        <v>NOK</v>
      </c>
      <c r="H2" s="1" t="str">
        <f>IFERROR(VLOOKUP(D2,Firmware!$A$1:$B$1000,2,FALSE),"Nontrouvé")</f>
        <v>15.2(7)E11</v>
      </c>
      <c r="I2" t="s">
        <v>51</v>
      </c>
      <c r="J2">
        <v>0</v>
      </c>
    </row>
    <row r="3" spans="1:10">
      <c r="A3" t="s">
        <v>171</v>
      </c>
      <c r="C3" t="s">
        <v>40</v>
      </c>
      <c r="D3" t="s">
        <v>20</v>
      </c>
      <c r="E3" t="s">
        <v>170</v>
      </c>
      <c r="F3" t="s">
        <v>62</v>
      </c>
      <c r="G3" t="str">
        <f t="shared" ref="G3:G33" si="0">IF(E3=H3,"OK","NOK")</f>
        <v>NOK</v>
      </c>
      <c r="H3" s="1" t="str">
        <f>IFERROR(VLOOKUP(D3,Firmware!$A$1:$B$1000,2,FALSE),"Nontrouvé")</f>
        <v>15.2(7)E11</v>
      </c>
      <c r="I3" t="s">
        <v>51</v>
      </c>
      <c r="J3">
        <v>0</v>
      </c>
    </row>
    <row r="4" spans="1:10">
      <c r="A4" t="s">
        <v>172</v>
      </c>
      <c r="C4" t="s">
        <v>40</v>
      </c>
      <c r="D4" t="s">
        <v>20</v>
      </c>
      <c r="E4" t="s">
        <v>170</v>
      </c>
      <c r="F4" t="s">
        <v>62</v>
      </c>
      <c r="G4" t="str">
        <f t="shared" si="0"/>
        <v>NOK</v>
      </c>
      <c r="H4" s="1" t="str">
        <f>IFERROR(VLOOKUP(D4,Firmware!$A$1:$B$1000,2,FALSE),"Nontrouvé")</f>
        <v>15.2(7)E11</v>
      </c>
      <c r="I4" t="s">
        <v>51</v>
      </c>
      <c r="J4">
        <v>0</v>
      </c>
    </row>
    <row r="5" spans="1:10">
      <c r="A5" t="s">
        <v>173</v>
      </c>
      <c r="C5" t="s">
        <v>60</v>
      </c>
      <c r="D5" t="s">
        <v>21</v>
      </c>
      <c r="E5" t="s">
        <v>61</v>
      </c>
      <c r="F5" t="s">
        <v>62</v>
      </c>
      <c r="G5" t="str">
        <f t="shared" si="0"/>
        <v>NOK</v>
      </c>
      <c r="H5" s="1" t="str">
        <f>IFERROR(VLOOKUP(D5,Firmware!$A$1:$B$1000,2,FALSE),"Nontrouvé")</f>
        <v>Cupertino-17.9.6a</v>
      </c>
      <c r="I5" t="s">
        <v>44</v>
      </c>
      <c r="J5">
        <v>0</v>
      </c>
    </row>
    <row r="6" spans="1:10">
      <c r="A6" t="s">
        <v>174</v>
      </c>
      <c r="C6" t="s">
        <v>40</v>
      </c>
      <c r="D6" t="s">
        <v>20</v>
      </c>
      <c r="E6" t="s">
        <v>170</v>
      </c>
      <c r="F6" t="s">
        <v>62</v>
      </c>
      <c r="G6" t="str">
        <f t="shared" si="0"/>
        <v>NOK</v>
      </c>
      <c r="H6" s="1" t="str">
        <f>IFERROR(VLOOKUP(D6,Firmware!$A$1:$B$1000,2,FALSE),"Nontrouvé")</f>
        <v>15.2(7)E11</v>
      </c>
      <c r="I6" t="s">
        <v>51</v>
      </c>
      <c r="J6">
        <v>0</v>
      </c>
    </row>
    <row r="7" spans="1:10">
      <c r="A7" t="s">
        <v>175</v>
      </c>
      <c r="C7" t="s">
        <v>40</v>
      </c>
      <c r="D7" t="s">
        <v>20</v>
      </c>
      <c r="E7" t="s">
        <v>170</v>
      </c>
      <c r="F7" t="s">
        <v>62</v>
      </c>
      <c r="G7" t="str">
        <f t="shared" si="0"/>
        <v>NOK</v>
      </c>
      <c r="H7" s="1" t="str">
        <f>IFERROR(VLOOKUP(D7,Firmware!$A$1:$B$1000,2,FALSE),"Nontrouvé")</f>
        <v>15.2(7)E11</v>
      </c>
      <c r="I7" t="s">
        <v>51</v>
      </c>
      <c r="J7">
        <v>0</v>
      </c>
    </row>
    <row r="8" spans="1:10">
      <c r="A8" t="s">
        <v>176</v>
      </c>
      <c r="C8" t="s">
        <v>40</v>
      </c>
      <c r="D8" t="s">
        <v>20</v>
      </c>
      <c r="E8" t="s">
        <v>177</v>
      </c>
      <c r="F8" t="s">
        <v>62</v>
      </c>
      <c r="G8" t="str">
        <f t="shared" si="0"/>
        <v>NOK</v>
      </c>
      <c r="H8" s="1" t="str">
        <f>IFERROR(VLOOKUP(D8,Firmware!$A$1:$B$1000,2,FALSE),"Nontrouvé")</f>
        <v>15.2(7)E11</v>
      </c>
      <c r="I8" t="s">
        <v>44</v>
      </c>
      <c r="J8">
        <v>0</v>
      </c>
    </row>
    <row r="9" spans="1:10">
      <c r="A9" t="s">
        <v>178</v>
      </c>
      <c r="C9" t="s">
        <v>60</v>
      </c>
      <c r="D9" t="s">
        <v>24</v>
      </c>
      <c r="F9" t="s">
        <v>62</v>
      </c>
      <c r="G9" t="str">
        <f t="shared" si="0"/>
        <v>NOK</v>
      </c>
      <c r="H9" s="1" t="str">
        <f>IFERROR(VLOOKUP(D9,Firmware!$A$1:$B$1000,2,FALSE),"Nontrouvé")</f>
        <v>Nontrouvé</v>
      </c>
      <c r="I9" t="s">
        <v>51</v>
      </c>
      <c r="J9">
        <v>1</v>
      </c>
    </row>
    <row r="10" spans="1:10">
      <c r="A10" t="s">
        <v>179</v>
      </c>
      <c r="C10" t="s">
        <v>40</v>
      </c>
      <c r="D10" t="s">
        <v>20</v>
      </c>
      <c r="E10" t="s">
        <v>170</v>
      </c>
      <c r="F10" t="s">
        <v>62</v>
      </c>
      <c r="G10" t="str">
        <f t="shared" si="0"/>
        <v>NOK</v>
      </c>
      <c r="H10" s="1" t="str">
        <f>IFERROR(VLOOKUP(D10,Firmware!$A$1:$B$1000,2,FALSE),"Nontrouvé")</f>
        <v>15.2(7)E11</v>
      </c>
      <c r="I10" t="s">
        <v>51</v>
      </c>
      <c r="J10">
        <v>0</v>
      </c>
    </row>
    <row r="11" spans="1:10">
      <c r="A11" t="s">
        <v>180</v>
      </c>
      <c r="C11" t="s">
        <v>40</v>
      </c>
      <c r="D11" t="s">
        <v>20</v>
      </c>
      <c r="E11" t="s">
        <v>170</v>
      </c>
      <c r="F11" t="s">
        <v>62</v>
      </c>
      <c r="G11" t="str">
        <f t="shared" si="0"/>
        <v>NOK</v>
      </c>
      <c r="H11" s="1" t="str">
        <f>IFERROR(VLOOKUP(D11,Firmware!$A$1:$B$1000,2,FALSE),"Nontrouvé")</f>
        <v>15.2(7)E11</v>
      </c>
      <c r="I11" t="s">
        <v>51</v>
      </c>
      <c r="J11">
        <v>0</v>
      </c>
    </row>
    <row r="12" spans="1:10">
      <c r="A12" t="s">
        <v>181</v>
      </c>
      <c r="C12" t="s">
        <v>40</v>
      </c>
      <c r="D12" t="s">
        <v>20</v>
      </c>
      <c r="E12" t="s">
        <v>170</v>
      </c>
      <c r="F12" t="s">
        <v>62</v>
      </c>
      <c r="G12" t="str">
        <f t="shared" si="0"/>
        <v>NOK</v>
      </c>
      <c r="H12" s="1" t="str">
        <f>IFERROR(VLOOKUP(D12,Firmware!$A$1:$B$1000,2,FALSE),"Nontrouvé")</f>
        <v>15.2(7)E11</v>
      </c>
      <c r="I12" t="s">
        <v>51</v>
      </c>
      <c r="J12">
        <v>0</v>
      </c>
    </row>
    <row r="13" spans="1:10">
      <c r="A13" t="s">
        <v>182</v>
      </c>
      <c r="C13" t="s">
        <v>40</v>
      </c>
      <c r="D13" t="s">
        <v>20</v>
      </c>
      <c r="E13" t="s">
        <v>170</v>
      </c>
      <c r="F13" t="s">
        <v>62</v>
      </c>
      <c r="G13" t="str">
        <f t="shared" si="0"/>
        <v>NOK</v>
      </c>
      <c r="H13" s="1" t="str">
        <f>IFERROR(VLOOKUP(D13,Firmware!$A$1:$B$1000,2,FALSE),"Nontrouvé")</f>
        <v>15.2(7)E11</v>
      </c>
      <c r="I13" t="s">
        <v>51</v>
      </c>
      <c r="J13">
        <v>0</v>
      </c>
    </row>
    <row r="14" spans="1:10">
      <c r="A14" t="s">
        <v>183</v>
      </c>
      <c r="C14" t="s">
        <v>40</v>
      </c>
      <c r="D14" t="s">
        <v>20</v>
      </c>
      <c r="E14" t="s">
        <v>170</v>
      </c>
      <c r="F14" t="s">
        <v>62</v>
      </c>
      <c r="G14" t="str">
        <f t="shared" si="0"/>
        <v>NOK</v>
      </c>
      <c r="H14" s="1" t="str">
        <f>IFERROR(VLOOKUP(D14,Firmware!$A$1:$B$1000,2,FALSE),"Nontrouvé")</f>
        <v>15.2(7)E11</v>
      </c>
      <c r="I14" t="s">
        <v>51</v>
      </c>
      <c r="J14">
        <v>0</v>
      </c>
    </row>
    <row r="15" spans="1:10">
      <c r="A15" t="s">
        <v>184</v>
      </c>
      <c r="C15" t="s">
        <v>40</v>
      </c>
      <c r="D15" t="s">
        <v>20</v>
      </c>
      <c r="E15" t="s">
        <v>170</v>
      </c>
      <c r="F15" t="s">
        <v>62</v>
      </c>
      <c r="G15" t="str">
        <f t="shared" si="0"/>
        <v>NOK</v>
      </c>
      <c r="H15" s="1" t="str">
        <f>IFERROR(VLOOKUP(D15,Firmware!$A$1:$B$1000,2,FALSE),"Nontrouvé")</f>
        <v>15.2(7)E11</v>
      </c>
      <c r="I15" t="s">
        <v>51</v>
      </c>
      <c r="J15">
        <v>0</v>
      </c>
    </row>
    <row r="16" spans="1:10">
      <c r="A16" t="s">
        <v>185</v>
      </c>
      <c r="C16" t="s">
        <v>40</v>
      </c>
      <c r="D16" t="s">
        <v>20</v>
      </c>
      <c r="E16" t="s">
        <v>170</v>
      </c>
      <c r="F16" t="s">
        <v>62</v>
      </c>
      <c r="G16" t="str">
        <f t="shared" si="0"/>
        <v>NOK</v>
      </c>
      <c r="H16" s="1" t="str">
        <f>IFERROR(VLOOKUP(D16,Firmware!$A$1:$B$1000,2,FALSE),"Nontrouvé")</f>
        <v>15.2(7)E11</v>
      </c>
      <c r="I16" t="s">
        <v>51</v>
      </c>
      <c r="J16">
        <v>0</v>
      </c>
    </row>
    <row r="17" spans="1:10">
      <c r="A17" t="s">
        <v>186</v>
      </c>
      <c r="C17" t="s">
        <v>40</v>
      </c>
      <c r="D17" t="s">
        <v>20</v>
      </c>
      <c r="E17" t="s">
        <v>170</v>
      </c>
      <c r="F17" t="s">
        <v>62</v>
      </c>
      <c r="G17" t="str">
        <f t="shared" si="0"/>
        <v>NOK</v>
      </c>
      <c r="H17" s="1" t="str">
        <f>IFERROR(VLOOKUP(D17,Firmware!$A$1:$B$1000,2,FALSE),"Nontrouvé")</f>
        <v>15.2(7)E11</v>
      </c>
      <c r="I17" t="s">
        <v>44</v>
      </c>
      <c r="J17">
        <v>0</v>
      </c>
    </row>
    <row r="18" spans="1:10">
      <c r="A18" t="s">
        <v>187</v>
      </c>
      <c r="C18" t="s">
        <v>40</v>
      </c>
      <c r="D18" t="s">
        <v>20</v>
      </c>
      <c r="E18" t="s">
        <v>170</v>
      </c>
      <c r="F18" t="s">
        <v>62</v>
      </c>
      <c r="G18" t="str">
        <f t="shared" si="0"/>
        <v>NOK</v>
      </c>
      <c r="H18" s="1" t="str">
        <f>IFERROR(VLOOKUP(D18,Firmware!$A$1:$B$1000,2,FALSE),"Nontrouvé")</f>
        <v>15.2(7)E11</v>
      </c>
      <c r="I18" t="s">
        <v>44</v>
      </c>
      <c r="J18">
        <v>0</v>
      </c>
    </row>
    <row r="19" spans="1:10">
      <c r="A19" t="s">
        <v>188</v>
      </c>
      <c r="C19" t="s">
        <v>40</v>
      </c>
      <c r="D19" t="s">
        <v>20</v>
      </c>
      <c r="E19" t="s">
        <v>170</v>
      </c>
      <c r="F19" t="s">
        <v>62</v>
      </c>
      <c r="G19" t="str">
        <f t="shared" si="0"/>
        <v>NOK</v>
      </c>
      <c r="H19" s="1" t="str">
        <f>IFERROR(VLOOKUP(D19,Firmware!$A$1:$B$1000,2,FALSE),"Nontrouvé")</f>
        <v>15.2(7)E11</v>
      </c>
      <c r="I19" t="s">
        <v>44</v>
      </c>
      <c r="J19">
        <v>0</v>
      </c>
    </row>
    <row r="20" spans="1:10">
      <c r="A20" t="s">
        <v>189</v>
      </c>
      <c r="C20" t="s">
        <v>40</v>
      </c>
      <c r="D20" t="s">
        <v>20</v>
      </c>
      <c r="E20" t="s">
        <v>170</v>
      </c>
      <c r="F20" t="s">
        <v>62</v>
      </c>
      <c r="G20" t="str">
        <f t="shared" si="0"/>
        <v>NOK</v>
      </c>
      <c r="H20" s="1" t="str">
        <f>IFERROR(VLOOKUP(D20,Firmware!$A$1:$B$1000,2,FALSE),"Nontrouvé")</f>
        <v>15.2(7)E11</v>
      </c>
      <c r="I20" t="s">
        <v>44</v>
      </c>
      <c r="J20">
        <v>0</v>
      </c>
    </row>
    <row r="21" spans="1:10">
      <c r="A21" t="s">
        <v>190</v>
      </c>
      <c r="C21" t="s">
        <v>40</v>
      </c>
      <c r="D21" t="s">
        <v>20</v>
      </c>
      <c r="E21" t="s">
        <v>170</v>
      </c>
      <c r="F21" t="s">
        <v>62</v>
      </c>
      <c r="G21" t="str">
        <f t="shared" si="0"/>
        <v>NOK</v>
      </c>
      <c r="H21" s="1" t="str">
        <f>IFERROR(VLOOKUP(D21,Firmware!$A$1:$B$1000,2,FALSE),"Nontrouvé")</f>
        <v>15.2(7)E11</v>
      </c>
      <c r="I21" t="s">
        <v>44</v>
      </c>
      <c r="J21">
        <v>0</v>
      </c>
    </row>
    <row r="22" spans="1:10">
      <c r="A22" t="s">
        <v>191</v>
      </c>
      <c r="C22" t="s">
        <v>40</v>
      </c>
      <c r="D22" t="s">
        <v>20</v>
      </c>
      <c r="E22" t="s">
        <v>170</v>
      </c>
      <c r="F22" t="s">
        <v>62</v>
      </c>
      <c r="G22" t="str">
        <f t="shared" si="0"/>
        <v>NOK</v>
      </c>
      <c r="H22" s="1" t="str">
        <f>IFERROR(VLOOKUP(D22,Firmware!$A$1:$B$1000,2,FALSE),"Nontrouvé")</f>
        <v>15.2(7)E11</v>
      </c>
      <c r="I22" t="s">
        <v>44</v>
      </c>
      <c r="J22">
        <v>0</v>
      </c>
    </row>
    <row r="23" spans="1:10">
      <c r="A23" t="s">
        <v>192</v>
      </c>
      <c r="C23" t="s">
        <v>60</v>
      </c>
      <c r="D23" t="s">
        <v>21</v>
      </c>
      <c r="E23" t="s">
        <v>61</v>
      </c>
      <c r="F23" t="s">
        <v>62</v>
      </c>
      <c r="G23" t="str">
        <f t="shared" si="0"/>
        <v>NOK</v>
      </c>
      <c r="H23" s="1" t="str">
        <f>IFERROR(VLOOKUP(D23,Firmware!$A$1:$B$1000,2,FALSE),"Nontrouvé")</f>
        <v>Cupertino-17.9.6a</v>
      </c>
      <c r="I23" t="s">
        <v>44</v>
      </c>
      <c r="J23">
        <v>0</v>
      </c>
    </row>
    <row r="24" spans="1:10">
      <c r="A24" t="s">
        <v>193</v>
      </c>
      <c r="C24" t="s">
        <v>40</v>
      </c>
      <c r="D24" t="s">
        <v>20</v>
      </c>
      <c r="E24" t="s">
        <v>170</v>
      </c>
      <c r="F24" t="s">
        <v>62</v>
      </c>
      <c r="G24" t="str">
        <f t="shared" si="0"/>
        <v>NOK</v>
      </c>
      <c r="H24" s="1" t="str">
        <f>IFERROR(VLOOKUP(D24,Firmware!$A$1:$B$1000,2,FALSE),"Nontrouvé")</f>
        <v>15.2(7)E11</v>
      </c>
      <c r="I24" t="s">
        <v>44</v>
      </c>
      <c r="J24">
        <v>0</v>
      </c>
    </row>
    <row r="25" spans="1:10">
      <c r="A25" t="s">
        <v>194</v>
      </c>
      <c r="C25" t="s">
        <v>40</v>
      </c>
      <c r="D25" t="s">
        <v>20</v>
      </c>
      <c r="E25" t="s">
        <v>170</v>
      </c>
      <c r="F25" t="s">
        <v>62</v>
      </c>
      <c r="G25" t="str">
        <f t="shared" si="0"/>
        <v>NOK</v>
      </c>
      <c r="H25" s="1" t="str">
        <f>IFERROR(VLOOKUP(D25,Firmware!$A$1:$B$1000,2,FALSE),"Nontrouvé")</f>
        <v>15.2(7)E11</v>
      </c>
      <c r="I25" t="s">
        <v>44</v>
      </c>
      <c r="J25">
        <v>0</v>
      </c>
    </row>
    <row r="26" spans="1:10">
      <c r="A26" t="s">
        <v>195</v>
      </c>
      <c r="C26" t="s">
        <v>40</v>
      </c>
      <c r="D26" t="s">
        <v>20</v>
      </c>
      <c r="E26" t="s">
        <v>196</v>
      </c>
      <c r="F26" t="s">
        <v>62</v>
      </c>
      <c r="G26" t="str">
        <f t="shared" si="0"/>
        <v>NOK</v>
      </c>
      <c r="H26" s="1" t="str">
        <f>IFERROR(VLOOKUP(D26,Firmware!$A$1:$B$1000,2,FALSE),"Nontrouvé")</f>
        <v>15.2(7)E11</v>
      </c>
      <c r="I26" t="s">
        <v>44</v>
      </c>
      <c r="J26">
        <v>0</v>
      </c>
    </row>
    <row r="27" spans="1:10">
      <c r="A27" t="s">
        <v>197</v>
      </c>
      <c r="C27" t="s">
        <v>40</v>
      </c>
      <c r="D27" t="s">
        <v>20</v>
      </c>
      <c r="E27" t="s">
        <v>170</v>
      </c>
      <c r="F27" t="s">
        <v>62</v>
      </c>
      <c r="G27" t="str">
        <f t="shared" si="0"/>
        <v>NOK</v>
      </c>
      <c r="H27" s="1" t="str">
        <f>IFERROR(VLOOKUP(D27,Firmware!$A$1:$B$1000,2,FALSE),"Nontrouvé")</f>
        <v>15.2(7)E11</v>
      </c>
      <c r="I27" t="s">
        <v>51</v>
      </c>
      <c r="J27">
        <v>0</v>
      </c>
    </row>
    <row r="28" spans="1:10">
      <c r="A28" t="s">
        <v>198</v>
      </c>
      <c r="C28" t="s">
        <v>40</v>
      </c>
      <c r="D28" t="s">
        <v>20</v>
      </c>
      <c r="E28" t="s">
        <v>177</v>
      </c>
      <c r="F28" t="s">
        <v>62</v>
      </c>
      <c r="G28" t="str">
        <f t="shared" si="0"/>
        <v>NOK</v>
      </c>
      <c r="H28" s="1" t="str">
        <f>IFERROR(VLOOKUP(D28,Firmware!$A$1:$B$1000,2,FALSE),"Nontrouvé")</f>
        <v>15.2(7)E11</v>
      </c>
      <c r="I28" t="s">
        <v>44</v>
      </c>
      <c r="J28">
        <v>0</v>
      </c>
    </row>
    <row r="29" spans="1:10">
      <c r="A29" t="s">
        <v>199</v>
      </c>
      <c r="C29" t="s">
        <v>40</v>
      </c>
      <c r="D29" t="s">
        <v>20</v>
      </c>
      <c r="E29" t="s">
        <v>170</v>
      </c>
      <c r="F29" t="s">
        <v>62</v>
      </c>
      <c r="G29" t="str">
        <f t="shared" si="0"/>
        <v>NOK</v>
      </c>
      <c r="H29" s="1" t="str">
        <f>IFERROR(VLOOKUP(D29,Firmware!$A$1:$B$1000,2,FALSE),"Nontrouvé")</f>
        <v>15.2(7)E11</v>
      </c>
      <c r="I29" t="s">
        <v>51</v>
      </c>
      <c r="J29">
        <v>0</v>
      </c>
    </row>
    <row r="30" spans="1:10">
      <c r="A30" t="s">
        <v>200</v>
      </c>
      <c r="C30" t="s">
        <v>40</v>
      </c>
      <c r="D30" t="s">
        <v>20</v>
      </c>
      <c r="E30" t="s">
        <v>177</v>
      </c>
      <c r="F30" t="s">
        <v>62</v>
      </c>
      <c r="G30" t="str">
        <f t="shared" si="0"/>
        <v>NOK</v>
      </c>
      <c r="H30" s="1" t="str">
        <f>IFERROR(VLOOKUP(D30,Firmware!$A$1:$B$1000,2,FALSE),"Nontrouvé")</f>
        <v>15.2(7)E11</v>
      </c>
      <c r="I30" t="s">
        <v>44</v>
      </c>
      <c r="J30">
        <v>0</v>
      </c>
    </row>
    <row r="31" spans="1:10">
      <c r="A31" t="s">
        <v>201</v>
      </c>
      <c r="C31" t="s">
        <v>40</v>
      </c>
      <c r="D31" t="s">
        <v>20</v>
      </c>
      <c r="E31" t="s">
        <v>202</v>
      </c>
      <c r="F31" t="s">
        <v>62</v>
      </c>
      <c r="G31" t="str">
        <f t="shared" si="0"/>
        <v>NOK</v>
      </c>
      <c r="H31" s="1" t="str">
        <f>IFERROR(VLOOKUP(D31,Firmware!$A$1:$B$1000,2,FALSE),"Nontrouvé")</f>
        <v>15.2(7)E11</v>
      </c>
      <c r="I31" t="s">
        <v>44</v>
      </c>
      <c r="J31">
        <v>0</v>
      </c>
    </row>
    <row r="32" spans="1:10">
      <c r="A32" t="s">
        <v>203</v>
      </c>
      <c r="C32" t="s">
        <v>60</v>
      </c>
      <c r="D32" t="s">
        <v>21</v>
      </c>
      <c r="E32" t="s">
        <v>61</v>
      </c>
      <c r="F32" t="s">
        <v>62</v>
      </c>
      <c r="G32" t="str">
        <f t="shared" si="0"/>
        <v>NOK</v>
      </c>
      <c r="H32" s="1" t="str">
        <f>IFERROR(VLOOKUP(D32,Firmware!$A$1:$B$1000,2,FALSE),"Nontrouvé")</f>
        <v>Cupertino-17.9.6a</v>
      </c>
      <c r="I32" t="s">
        <v>44</v>
      </c>
      <c r="J32">
        <v>0</v>
      </c>
    </row>
    <row r="33" spans="1:10">
      <c r="A33" t="s">
        <v>204</v>
      </c>
      <c r="C33" t="s">
        <v>40</v>
      </c>
      <c r="D33" t="s">
        <v>20</v>
      </c>
      <c r="E33" t="s">
        <v>177</v>
      </c>
      <c r="F33" t="s">
        <v>62</v>
      </c>
      <c r="G33" t="str">
        <f t="shared" si="0"/>
        <v>NOK</v>
      </c>
      <c r="H33" s="1" t="str">
        <f>IFERROR(VLOOKUP(D33,Firmware!$A$1:$B$1000,2,FALSE),"Nontrouvé")</f>
        <v>15.2(7)E11</v>
      </c>
      <c r="I33" t="s">
        <v>44</v>
      </c>
      <c r="J33">
        <v>0</v>
      </c>
    </row>
    <row r="34" spans="1:10">
      <c r="H34" s="1"/>
    </row>
    <row r="35" spans="1:10">
      <c r="H35" s="1"/>
    </row>
    <row r="36" spans="1:10">
      <c r="H36" s="1"/>
    </row>
    <row r="37" spans="1:10">
      <c r="H37" s="1"/>
    </row>
  </sheetData>
  <conditionalFormatting sqref="A2:J1000">
    <cfRule type="expression" dxfId="47" priority="3">
      <formula>$J2=1</formula>
    </cfRule>
  </conditionalFormatting>
  <conditionalFormatting sqref="G2:G1000">
    <cfRule type="expression" dxfId="46" priority="1">
      <formula>$G2="OK"</formula>
    </cfRule>
  </conditionalFormatting>
  <conditionalFormatting sqref="I2:I1000">
    <cfRule type="expression" dxfId="45" priority="2">
      <formula>$I2="Stack"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A1F86-D161-45F5-B0AD-76BD0D52C8DD}">
  <sheetPr codeName="Feuil6"/>
  <dimension ref="A1:J70"/>
  <sheetViews>
    <sheetView topLeftCell="A18" workbookViewId="0">
      <selection activeCell="B2" sqref="B2:B70"/>
    </sheetView>
  </sheetViews>
  <sheetFormatPr baseColWidth="10" defaultColWidth="11.42578125" defaultRowHeight="15"/>
  <cols>
    <col min="1" max="1" width="14.7109375" bestFit="1" customWidth="1"/>
    <col min="2" max="2" width="11.5703125" bestFit="1" customWidth="1"/>
    <col min="3" max="3" width="13.42578125" bestFit="1" customWidth="1"/>
    <col min="4" max="4" width="31" bestFit="1" customWidth="1"/>
    <col min="5" max="5" width="18.42578125" bestFit="1" customWidth="1"/>
    <col min="6" max="6" width="7.140625" bestFit="1" customWidth="1"/>
    <col min="7" max="7" width="12.85546875" bestFit="1" customWidth="1"/>
    <col min="8" max="8" width="17.85546875" bestFit="1" customWidth="1"/>
    <col min="9" max="9" width="7.42578125" bestFit="1" customWidth="1"/>
    <col min="10" max="10" width="6.7109375" bestFit="1" customWidth="1"/>
  </cols>
  <sheetData>
    <row r="1" spans="1:10" ht="15.75" thickBot="1">
      <c r="A1" s="7" t="s">
        <v>30</v>
      </c>
      <c r="B1" s="7" t="s">
        <v>31</v>
      </c>
      <c r="C1" s="7" t="s">
        <v>32</v>
      </c>
      <c r="D1" s="8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  <c r="J1" s="7" t="s">
        <v>23</v>
      </c>
    </row>
    <row r="2" spans="1:10">
      <c r="A2" t="s">
        <v>205</v>
      </c>
      <c r="C2" t="s">
        <v>206</v>
      </c>
      <c r="D2">
        <v>6200</v>
      </c>
      <c r="E2" t="s">
        <v>207</v>
      </c>
      <c r="F2" t="s">
        <v>208</v>
      </c>
      <c r="G2" t="str">
        <f>IF(E2=H2,"OK","NOK")</f>
        <v>NOK</v>
      </c>
      <c r="H2" t="str">
        <f>IFERROR(VLOOKUP(D2,Firmware!$A$2:$B$1000,2,FALSE),"Nontrouvé")</f>
        <v>ML.10.13.1080</v>
      </c>
      <c r="I2" t="s">
        <v>44</v>
      </c>
      <c r="J2">
        <v>0</v>
      </c>
    </row>
    <row r="3" spans="1:10">
      <c r="A3" t="s">
        <v>210</v>
      </c>
      <c r="C3" t="s">
        <v>206</v>
      </c>
      <c r="D3">
        <v>6200</v>
      </c>
      <c r="E3" t="s">
        <v>211</v>
      </c>
      <c r="F3" t="s">
        <v>208</v>
      </c>
      <c r="G3" t="str">
        <f t="shared" ref="G3:G66" si="0">IF(E3=H3,"OK","NOK")</f>
        <v>NOK</v>
      </c>
      <c r="H3" t="str">
        <f>IFERROR(VLOOKUP(D3,Firmware!$A$2:$B$1000,2,FALSE),"Nontrouvé")</f>
        <v>ML.10.13.1080</v>
      </c>
      <c r="I3" t="s">
        <v>44</v>
      </c>
      <c r="J3">
        <v>0</v>
      </c>
    </row>
    <row r="4" spans="1:10">
      <c r="A4" t="s">
        <v>212</v>
      </c>
      <c r="C4" t="s">
        <v>206</v>
      </c>
      <c r="D4">
        <v>6200</v>
      </c>
      <c r="E4" t="s">
        <v>211</v>
      </c>
      <c r="F4" t="s">
        <v>208</v>
      </c>
      <c r="G4" t="str">
        <f t="shared" si="0"/>
        <v>NOK</v>
      </c>
      <c r="H4" t="str">
        <f>IFERROR(VLOOKUP(D4,Firmware!$A$2:$B$1000,2,FALSE),"Nontrouvé")</f>
        <v>ML.10.13.1080</v>
      </c>
      <c r="I4" t="s">
        <v>44</v>
      </c>
      <c r="J4">
        <v>0</v>
      </c>
    </row>
    <row r="5" spans="1:10">
      <c r="A5" t="s">
        <v>213</v>
      </c>
      <c r="C5" t="s">
        <v>206</v>
      </c>
      <c r="D5">
        <v>6200</v>
      </c>
      <c r="E5" t="s">
        <v>211</v>
      </c>
      <c r="F5" t="s">
        <v>208</v>
      </c>
      <c r="G5" t="str">
        <f t="shared" si="0"/>
        <v>NOK</v>
      </c>
      <c r="H5" t="str">
        <f>IFERROR(VLOOKUP(D5,Firmware!$A$2:$B$1000,2,FALSE),"Nontrouvé")</f>
        <v>ML.10.13.1080</v>
      </c>
      <c r="I5" t="s">
        <v>44</v>
      </c>
      <c r="J5">
        <v>0</v>
      </c>
    </row>
    <row r="6" spans="1:10">
      <c r="A6" t="s">
        <v>214</v>
      </c>
      <c r="C6" t="s">
        <v>206</v>
      </c>
      <c r="D6">
        <v>6200</v>
      </c>
      <c r="E6" t="s">
        <v>211</v>
      </c>
      <c r="F6" t="s">
        <v>208</v>
      </c>
      <c r="G6" t="str">
        <f t="shared" si="0"/>
        <v>NOK</v>
      </c>
      <c r="H6" t="str">
        <f>IFERROR(VLOOKUP(D6,Firmware!$A$2:$B$1000,2,FALSE),"Nontrouvé")</f>
        <v>ML.10.13.1080</v>
      </c>
      <c r="I6" t="s">
        <v>44</v>
      </c>
      <c r="J6">
        <v>0</v>
      </c>
    </row>
    <row r="7" spans="1:10">
      <c r="A7" t="s">
        <v>215</v>
      </c>
      <c r="C7" t="s">
        <v>206</v>
      </c>
      <c r="D7">
        <v>6200</v>
      </c>
      <c r="E7" t="s">
        <v>211</v>
      </c>
      <c r="F7" t="s">
        <v>208</v>
      </c>
      <c r="G7" t="str">
        <f t="shared" si="0"/>
        <v>NOK</v>
      </c>
      <c r="H7" t="str">
        <f>IFERROR(VLOOKUP(D7,Firmware!$A$2:$B$1000,2,FALSE),"Nontrouvé")</f>
        <v>ML.10.13.1080</v>
      </c>
      <c r="I7" t="s">
        <v>44</v>
      </c>
      <c r="J7">
        <v>0</v>
      </c>
    </row>
    <row r="8" spans="1:10">
      <c r="A8" t="s">
        <v>216</v>
      </c>
      <c r="C8" t="s">
        <v>206</v>
      </c>
      <c r="D8">
        <v>6200</v>
      </c>
      <c r="E8" t="s">
        <v>211</v>
      </c>
      <c r="F8" t="s">
        <v>208</v>
      </c>
      <c r="G8" t="str">
        <f t="shared" si="0"/>
        <v>NOK</v>
      </c>
      <c r="H8" t="str">
        <f>IFERROR(VLOOKUP(D8,Firmware!$A$2:$B$1000,2,FALSE),"Nontrouvé")</f>
        <v>ML.10.13.1080</v>
      </c>
      <c r="I8" t="s">
        <v>44</v>
      </c>
      <c r="J8">
        <v>0</v>
      </c>
    </row>
    <row r="9" spans="1:10">
      <c r="A9" t="s">
        <v>217</v>
      </c>
      <c r="C9" t="s">
        <v>206</v>
      </c>
      <c r="D9">
        <v>6200</v>
      </c>
      <c r="E9" t="s">
        <v>211</v>
      </c>
      <c r="F9" t="s">
        <v>208</v>
      </c>
      <c r="G9" t="str">
        <f t="shared" si="0"/>
        <v>NOK</v>
      </c>
      <c r="H9" t="str">
        <f>IFERROR(VLOOKUP(D9,Firmware!$A$2:$B$1000,2,FALSE),"Nontrouvé")</f>
        <v>ML.10.13.1080</v>
      </c>
      <c r="I9" t="s">
        <v>44</v>
      </c>
      <c r="J9">
        <v>0</v>
      </c>
    </row>
    <row r="10" spans="1:10">
      <c r="A10" t="s">
        <v>218</v>
      </c>
      <c r="C10" t="s">
        <v>206</v>
      </c>
      <c r="D10">
        <v>6200</v>
      </c>
      <c r="E10" t="s">
        <v>211</v>
      </c>
      <c r="F10" t="s">
        <v>208</v>
      </c>
      <c r="G10" t="str">
        <f t="shared" si="0"/>
        <v>NOK</v>
      </c>
      <c r="H10" t="str">
        <f>IFERROR(VLOOKUP(D10,Firmware!$A$2:$B$1000,2,FALSE),"Nontrouvé")</f>
        <v>ML.10.13.1080</v>
      </c>
      <c r="I10" t="s">
        <v>44</v>
      </c>
      <c r="J10">
        <v>0</v>
      </c>
    </row>
    <row r="11" spans="1:10">
      <c r="A11" t="s">
        <v>219</v>
      </c>
      <c r="C11" t="s">
        <v>206</v>
      </c>
      <c r="D11">
        <v>6200</v>
      </c>
      <c r="E11" t="s">
        <v>211</v>
      </c>
      <c r="F11" t="s">
        <v>208</v>
      </c>
      <c r="G11" t="str">
        <f t="shared" si="0"/>
        <v>NOK</v>
      </c>
      <c r="H11" t="str">
        <f>IFERROR(VLOOKUP(D11,Firmware!$A$2:$B$1000,2,FALSE),"Nontrouvé")</f>
        <v>ML.10.13.1080</v>
      </c>
      <c r="I11" t="s">
        <v>44</v>
      </c>
      <c r="J11">
        <v>0</v>
      </c>
    </row>
    <row r="12" spans="1:10">
      <c r="A12" t="s">
        <v>220</v>
      </c>
      <c r="C12" t="s">
        <v>206</v>
      </c>
      <c r="D12">
        <v>6200</v>
      </c>
      <c r="E12" t="s">
        <v>211</v>
      </c>
      <c r="F12" t="s">
        <v>208</v>
      </c>
      <c r="G12" t="str">
        <f t="shared" si="0"/>
        <v>NOK</v>
      </c>
      <c r="H12" t="str">
        <f>IFERROR(VLOOKUP(D12,Firmware!$A$2:$B$1000,2,FALSE),"Nontrouvé")</f>
        <v>ML.10.13.1080</v>
      </c>
      <c r="I12" t="s">
        <v>44</v>
      </c>
      <c r="J12">
        <v>0</v>
      </c>
    </row>
    <row r="13" spans="1:10">
      <c r="A13" t="s">
        <v>221</v>
      </c>
      <c r="C13" t="s">
        <v>206</v>
      </c>
      <c r="D13">
        <v>6200</v>
      </c>
      <c r="E13" t="s">
        <v>211</v>
      </c>
      <c r="F13" t="s">
        <v>208</v>
      </c>
      <c r="G13" t="str">
        <f t="shared" si="0"/>
        <v>NOK</v>
      </c>
      <c r="H13" t="str">
        <f>IFERROR(VLOOKUP(D13,Firmware!$A$2:$B$1000,2,FALSE),"Nontrouvé")</f>
        <v>ML.10.13.1080</v>
      </c>
      <c r="I13" t="s">
        <v>44</v>
      </c>
      <c r="J13">
        <v>0</v>
      </c>
    </row>
    <row r="14" spans="1:10">
      <c r="A14" t="s">
        <v>222</v>
      </c>
      <c r="C14" t="s">
        <v>206</v>
      </c>
      <c r="D14">
        <v>6200</v>
      </c>
      <c r="E14" t="s">
        <v>211</v>
      </c>
      <c r="F14" t="s">
        <v>208</v>
      </c>
      <c r="G14" t="str">
        <f t="shared" si="0"/>
        <v>NOK</v>
      </c>
      <c r="H14" t="str">
        <f>IFERROR(VLOOKUP(D14,Firmware!$A$2:$B$1000,2,FALSE),"Nontrouvé")</f>
        <v>ML.10.13.1080</v>
      </c>
      <c r="I14" t="s">
        <v>44</v>
      </c>
      <c r="J14">
        <v>0</v>
      </c>
    </row>
    <row r="15" spans="1:10">
      <c r="A15" t="s">
        <v>223</v>
      </c>
      <c r="C15" t="s">
        <v>206</v>
      </c>
      <c r="D15">
        <v>6200</v>
      </c>
      <c r="E15" t="s">
        <v>211</v>
      </c>
      <c r="F15" t="s">
        <v>208</v>
      </c>
      <c r="G15" t="str">
        <f t="shared" si="0"/>
        <v>NOK</v>
      </c>
      <c r="H15" t="str">
        <f>IFERROR(VLOOKUP(D15,Firmware!$A$2:$B$1000,2,FALSE),"Nontrouvé")</f>
        <v>ML.10.13.1080</v>
      </c>
      <c r="I15" t="s">
        <v>44</v>
      </c>
      <c r="J15">
        <v>0</v>
      </c>
    </row>
    <row r="16" spans="1:10">
      <c r="A16" t="s">
        <v>224</v>
      </c>
      <c r="C16" t="s">
        <v>206</v>
      </c>
      <c r="D16">
        <v>6200</v>
      </c>
      <c r="E16" t="s">
        <v>211</v>
      </c>
      <c r="F16" t="s">
        <v>208</v>
      </c>
      <c r="G16" t="str">
        <f t="shared" si="0"/>
        <v>NOK</v>
      </c>
      <c r="H16" t="str">
        <f>IFERROR(VLOOKUP(D16,Firmware!$A$2:$B$1000,2,FALSE),"Nontrouvé")</f>
        <v>ML.10.13.1080</v>
      </c>
      <c r="I16" t="s">
        <v>44</v>
      </c>
      <c r="J16">
        <v>0</v>
      </c>
    </row>
    <row r="17" spans="1:10">
      <c r="A17" t="s">
        <v>225</v>
      </c>
      <c r="C17" t="s">
        <v>206</v>
      </c>
      <c r="D17">
        <v>6200</v>
      </c>
      <c r="E17" t="s">
        <v>211</v>
      </c>
      <c r="F17" t="s">
        <v>208</v>
      </c>
      <c r="G17" t="str">
        <f t="shared" si="0"/>
        <v>NOK</v>
      </c>
      <c r="H17" t="str">
        <f>IFERROR(VLOOKUP(D17,Firmware!$A$2:$B$1000,2,FALSE),"Nontrouvé")</f>
        <v>ML.10.13.1080</v>
      </c>
      <c r="I17" t="s">
        <v>44</v>
      </c>
      <c r="J17">
        <v>0</v>
      </c>
    </row>
    <row r="18" spans="1:10">
      <c r="A18" t="s">
        <v>226</v>
      </c>
      <c r="C18" t="s">
        <v>206</v>
      </c>
      <c r="D18">
        <v>6200</v>
      </c>
      <c r="E18" t="s">
        <v>211</v>
      </c>
      <c r="F18" t="s">
        <v>208</v>
      </c>
      <c r="G18" t="str">
        <f t="shared" si="0"/>
        <v>NOK</v>
      </c>
      <c r="H18" t="str">
        <f>IFERROR(VLOOKUP(D18,Firmware!$A$2:$B$1000,2,FALSE),"Nontrouvé")</f>
        <v>ML.10.13.1080</v>
      </c>
      <c r="I18" t="s">
        <v>44</v>
      </c>
      <c r="J18">
        <v>0</v>
      </c>
    </row>
    <row r="19" spans="1:10">
      <c r="A19" t="s">
        <v>227</v>
      </c>
      <c r="C19" t="s">
        <v>206</v>
      </c>
      <c r="D19">
        <v>6200</v>
      </c>
      <c r="E19" t="s">
        <v>211</v>
      </c>
      <c r="F19" t="s">
        <v>208</v>
      </c>
      <c r="G19" t="str">
        <f t="shared" si="0"/>
        <v>NOK</v>
      </c>
      <c r="H19" t="str">
        <f>IFERROR(VLOOKUP(D19,Firmware!$A$2:$B$1000,2,FALSE),"Nontrouvé")</f>
        <v>ML.10.13.1080</v>
      </c>
      <c r="I19" t="s">
        <v>44</v>
      </c>
      <c r="J19">
        <v>0</v>
      </c>
    </row>
    <row r="20" spans="1:10">
      <c r="A20" t="s">
        <v>228</v>
      </c>
      <c r="C20" t="s">
        <v>206</v>
      </c>
      <c r="D20">
        <v>6200</v>
      </c>
      <c r="E20" t="s">
        <v>211</v>
      </c>
      <c r="F20" t="s">
        <v>208</v>
      </c>
      <c r="G20" t="str">
        <f t="shared" si="0"/>
        <v>NOK</v>
      </c>
      <c r="H20" t="str">
        <f>IFERROR(VLOOKUP(D20,Firmware!$A$2:$B$1000,2,FALSE),"Nontrouvé")</f>
        <v>ML.10.13.1080</v>
      </c>
      <c r="I20" t="s">
        <v>44</v>
      </c>
      <c r="J20">
        <v>0</v>
      </c>
    </row>
    <row r="21" spans="1:10">
      <c r="A21" t="s">
        <v>229</v>
      </c>
      <c r="C21" t="s">
        <v>206</v>
      </c>
      <c r="D21">
        <v>6200</v>
      </c>
      <c r="E21" t="s">
        <v>211</v>
      </c>
      <c r="F21" t="s">
        <v>208</v>
      </c>
      <c r="G21" t="str">
        <f t="shared" si="0"/>
        <v>NOK</v>
      </c>
      <c r="H21" t="str">
        <f>IFERROR(VLOOKUP(D21,Firmware!$A$2:$B$1000,2,FALSE),"Nontrouvé")</f>
        <v>ML.10.13.1080</v>
      </c>
      <c r="I21" t="s">
        <v>44</v>
      </c>
      <c r="J21">
        <v>0</v>
      </c>
    </row>
    <row r="22" spans="1:10">
      <c r="A22" t="s">
        <v>230</v>
      </c>
      <c r="C22" t="s">
        <v>206</v>
      </c>
      <c r="D22">
        <v>6200</v>
      </c>
      <c r="E22" t="s">
        <v>211</v>
      </c>
      <c r="F22" t="s">
        <v>208</v>
      </c>
      <c r="G22" t="str">
        <f t="shared" si="0"/>
        <v>NOK</v>
      </c>
      <c r="H22" t="str">
        <f>IFERROR(VLOOKUP(D22,Firmware!$A$2:$B$1000,2,FALSE),"Nontrouvé")</f>
        <v>ML.10.13.1080</v>
      </c>
      <c r="I22" t="s">
        <v>44</v>
      </c>
      <c r="J22">
        <v>0</v>
      </c>
    </row>
    <row r="23" spans="1:10">
      <c r="A23" t="s">
        <v>231</v>
      </c>
      <c r="C23" t="s">
        <v>206</v>
      </c>
      <c r="D23">
        <v>6200</v>
      </c>
      <c r="E23" t="s">
        <v>211</v>
      </c>
      <c r="F23" t="s">
        <v>208</v>
      </c>
      <c r="G23" t="str">
        <f t="shared" si="0"/>
        <v>NOK</v>
      </c>
      <c r="H23" t="str">
        <f>IFERROR(VLOOKUP(D23,Firmware!$A$2:$B$1000,2,FALSE),"Nontrouvé")</f>
        <v>ML.10.13.1080</v>
      </c>
      <c r="I23" t="s">
        <v>44</v>
      </c>
      <c r="J23">
        <v>0</v>
      </c>
    </row>
    <row r="24" spans="1:10">
      <c r="A24" t="s">
        <v>232</v>
      </c>
      <c r="C24" t="s">
        <v>206</v>
      </c>
      <c r="D24">
        <v>6200</v>
      </c>
      <c r="E24" t="s">
        <v>211</v>
      </c>
      <c r="F24" t="s">
        <v>208</v>
      </c>
      <c r="G24" t="str">
        <f t="shared" si="0"/>
        <v>NOK</v>
      </c>
      <c r="H24" t="str">
        <f>IFERROR(VLOOKUP(D24,Firmware!$A$2:$B$1000,2,FALSE),"Nontrouvé")</f>
        <v>ML.10.13.1080</v>
      </c>
      <c r="I24" t="s">
        <v>44</v>
      </c>
      <c r="J24">
        <v>0</v>
      </c>
    </row>
    <row r="25" spans="1:10">
      <c r="A25" t="s">
        <v>233</v>
      </c>
      <c r="C25" t="s">
        <v>206</v>
      </c>
      <c r="D25">
        <v>6200</v>
      </c>
      <c r="E25" t="s">
        <v>211</v>
      </c>
      <c r="F25" t="s">
        <v>208</v>
      </c>
      <c r="G25" t="str">
        <f t="shared" si="0"/>
        <v>NOK</v>
      </c>
      <c r="H25" t="str">
        <f>IFERROR(VLOOKUP(D25,Firmware!$A$2:$B$1000,2,FALSE),"Nontrouvé")</f>
        <v>ML.10.13.1080</v>
      </c>
      <c r="I25" t="s">
        <v>44</v>
      </c>
      <c r="J25">
        <v>0</v>
      </c>
    </row>
    <row r="26" spans="1:10">
      <c r="A26" t="s">
        <v>234</v>
      </c>
      <c r="C26" t="s">
        <v>206</v>
      </c>
      <c r="D26">
        <v>6200</v>
      </c>
      <c r="E26" t="s">
        <v>211</v>
      </c>
      <c r="F26" t="s">
        <v>208</v>
      </c>
      <c r="G26" t="str">
        <f t="shared" si="0"/>
        <v>NOK</v>
      </c>
      <c r="H26" t="str">
        <f>IFERROR(VLOOKUP(D26,Firmware!$A$2:$B$1000,2,FALSE),"Nontrouvé")</f>
        <v>ML.10.13.1080</v>
      </c>
      <c r="I26" t="s">
        <v>44</v>
      </c>
      <c r="J26">
        <v>0</v>
      </c>
    </row>
    <row r="27" spans="1:10">
      <c r="A27" t="s">
        <v>235</v>
      </c>
      <c r="C27" t="s">
        <v>206</v>
      </c>
      <c r="D27">
        <v>6200</v>
      </c>
      <c r="E27" t="s">
        <v>211</v>
      </c>
      <c r="F27" t="s">
        <v>208</v>
      </c>
      <c r="G27" t="str">
        <f t="shared" si="0"/>
        <v>NOK</v>
      </c>
      <c r="H27" t="str">
        <f>IFERROR(VLOOKUP(D27,Firmware!$A$2:$B$1000,2,FALSE),"Nontrouvé")</f>
        <v>ML.10.13.1080</v>
      </c>
      <c r="I27" t="s">
        <v>44</v>
      </c>
      <c r="J27">
        <v>0</v>
      </c>
    </row>
    <row r="28" spans="1:10">
      <c r="A28" t="s">
        <v>236</v>
      </c>
      <c r="C28" t="s">
        <v>206</v>
      </c>
      <c r="D28">
        <v>6200</v>
      </c>
      <c r="E28" t="s">
        <v>211</v>
      </c>
      <c r="F28" t="s">
        <v>208</v>
      </c>
      <c r="G28" t="str">
        <f t="shared" si="0"/>
        <v>NOK</v>
      </c>
      <c r="H28" t="str">
        <f>IFERROR(VLOOKUP(D28,Firmware!$A$2:$B$1000,2,FALSE),"Nontrouvé")</f>
        <v>ML.10.13.1080</v>
      </c>
      <c r="I28" t="s">
        <v>44</v>
      </c>
      <c r="J28">
        <v>0</v>
      </c>
    </row>
    <row r="29" spans="1:10">
      <c r="A29" t="s">
        <v>237</v>
      </c>
      <c r="C29" t="s">
        <v>206</v>
      </c>
      <c r="D29">
        <v>6200</v>
      </c>
      <c r="E29" t="s">
        <v>211</v>
      </c>
      <c r="F29" t="s">
        <v>208</v>
      </c>
      <c r="G29" t="str">
        <f t="shared" si="0"/>
        <v>NOK</v>
      </c>
      <c r="H29" t="str">
        <f>IFERROR(VLOOKUP(D29,Firmware!$A$2:$B$1000,2,FALSE),"Nontrouvé")</f>
        <v>ML.10.13.1080</v>
      </c>
      <c r="I29" t="s">
        <v>44</v>
      </c>
      <c r="J29">
        <v>0</v>
      </c>
    </row>
    <row r="30" spans="1:10">
      <c r="A30" t="s">
        <v>238</v>
      </c>
      <c r="C30" t="s">
        <v>206</v>
      </c>
      <c r="D30">
        <v>6200</v>
      </c>
      <c r="E30" t="s">
        <v>211</v>
      </c>
      <c r="F30" t="s">
        <v>208</v>
      </c>
      <c r="G30" t="str">
        <f t="shared" si="0"/>
        <v>NOK</v>
      </c>
      <c r="H30" t="str">
        <f>IFERROR(VLOOKUP(D30,Firmware!$A$2:$B$1000,2,FALSE),"Nontrouvé")</f>
        <v>ML.10.13.1080</v>
      </c>
      <c r="I30" t="s">
        <v>44</v>
      </c>
      <c r="J30">
        <v>0</v>
      </c>
    </row>
    <row r="31" spans="1:10">
      <c r="A31" t="s">
        <v>239</v>
      </c>
      <c r="C31" t="s">
        <v>112</v>
      </c>
      <c r="D31" t="s">
        <v>113</v>
      </c>
      <c r="E31" t="s">
        <v>113</v>
      </c>
      <c r="F31" t="s">
        <v>113</v>
      </c>
      <c r="G31" t="str">
        <f t="shared" si="0"/>
        <v>NOK</v>
      </c>
      <c r="H31" t="str">
        <f>IFERROR(VLOOKUP(D31,Firmware!$A$2:$B$1000,2,FALSE),"Nontrouvé")</f>
        <v>Nontrouvé</v>
      </c>
      <c r="I31" t="s">
        <v>113</v>
      </c>
      <c r="J31">
        <v>1</v>
      </c>
    </row>
    <row r="32" spans="1:10">
      <c r="A32" t="s">
        <v>240</v>
      </c>
      <c r="C32" t="s">
        <v>206</v>
      </c>
      <c r="D32">
        <v>6200</v>
      </c>
      <c r="E32" t="s">
        <v>211</v>
      </c>
      <c r="F32" t="s">
        <v>208</v>
      </c>
      <c r="G32" t="str">
        <f t="shared" si="0"/>
        <v>NOK</v>
      </c>
      <c r="H32" t="str">
        <f>IFERROR(VLOOKUP(D32,Firmware!$A$2:$B$1000,2,FALSE),"Nontrouvé")</f>
        <v>ML.10.13.1080</v>
      </c>
      <c r="I32" t="s">
        <v>44</v>
      </c>
      <c r="J32">
        <v>0</v>
      </c>
    </row>
    <row r="33" spans="1:10">
      <c r="A33" t="s">
        <v>241</v>
      </c>
      <c r="C33" t="s">
        <v>206</v>
      </c>
      <c r="D33">
        <v>6200</v>
      </c>
      <c r="E33" t="s">
        <v>211</v>
      </c>
      <c r="F33" t="s">
        <v>208</v>
      </c>
      <c r="G33" t="str">
        <f t="shared" si="0"/>
        <v>NOK</v>
      </c>
      <c r="H33" t="str">
        <f>IFERROR(VLOOKUP(D33,Firmware!$A$2:$B$1000,2,FALSE),"Nontrouvé")</f>
        <v>ML.10.13.1080</v>
      </c>
      <c r="I33" t="s">
        <v>44</v>
      </c>
      <c r="J33">
        <v>0</v>
      </c>
    </row>
    <row r="34" spans="1:10">
      <c r="A34" t="s">
        <v>242</v>
      </c>
      <c r="C34" t="s">
        <v>206</v>
      </c>
      <c r="D34">
        <v>6200</v>
      </c>
      <c r="E34" t="s">
        <v>211</v>
      </c>
      <c r="F34" t="s">
        <v>208</v>
      </c>
      <c r="G34" t="str">
        <f t="shared" si="0"/>
        <v>NOK</v>
      </c>
      <c r="H34" t="str">
        <f>IFERROR(VLOOKUP(D34,Firmware!$A$2:$B$1000,2,FALSE),"Nontrouvé")</f>
        <v>ML.10.13.1080</v>
      </c>
      <c r="I34" t="s">
        <v>44</v>
      </c>
      <c r="J34">
        <v>0</v>
      </c>
    </row>
    <row r="35" spans="1:10">
      <c r="A35" t="s">
        <v>243</v>
      </c>
      <c r="C35" t="s">
        <v>206</v>
      </c>
      <c r="D35">
        <v>6200</v>
      </c>
      <c r="E35" t="s">
        <v>211</v>
      </c>
      <c r="F35" t="s">
        <v>208</v>
      </c>
      <c r="G35" t="str">
        <f t="shared" si="0"/>
        <v>NOK</v>
      </c>
      <c r="H35" t="str">
        <f>IFERROR(VLOOKUP(D35,Firmware!$A$2:$B$1000,2,FALSE),"Nontrouvé")</f>
        <v>ML.10.13.1080</v>
      </c>
      <c r="I35" t="s">
        <v>44</v>
      </c>
      <c r="J35">
        <v>0</v>
      </c>
    </row>
    <row r="36" spans="1:10">
      <c r="A36" t="s">
        <v>244</v>
      </c>
      <c r="C36" t="s">
        <v>206</v>
      </c>
      <c r="D36">
        <v>6200</v>
      </c>
      <c r="E36" t="s">
        <v>211</v>
      </c>
      <c r="F36" t="s">
        <v>208</v>
      </c>
      <c r="G36" t="str">
        <f t="shared" si="0"/>
        <v>NOK</v>
      </c>
      <c r="H36" t="str">
        <f>IFERROR(VLOOKUP(D36,Firmware!$A$2:$B$1000,2,FALSE),"Nontrouvé")</f>
        <v>ML.10.13.1080</v>
      </c>
      <c r="I36" t="s">
        <v>44</v>
      </c>
      <c r="J36">
        <v>0</v>
      </c>
    </row>
    <row r="37" spans="1:10">
      <c r="A37" t="s">
        <v>245</v>
      </c>
      <c r="C37" t="s">
        <v>206</v>
      </c>
      <c r="D37">
        <v>6200</v>
      </c>
      <c r="E37" t="s">
        <v>211</v>
      </c>
      <c r="F37" t="s">
        <v>208</v>
      </c>
      <c r="G37" t="str">
        <f t="shared" si="0"/>
        <v>NOK</v>
      </c>
      <c r="H37" t="str">
        <f>IFERROR(VLOOKUP(D37,Firmware!$A$2:$B$1000,2,FALSE),"Nontrouvé")</f>
        <v>ML.10.13.1080</v>
      </c>
      <c r="I37" t="s">
        <v>44</v>
      </c>
      <c r="J37">
        <v>0</v>
      </c>
    </row>
    <row r="38" spans="1:10">
      <c r="A38" t="s">
        <v>246</v>
      </c>
      <c r="C38" t="s">
        <v>206</v>
      </c>
      <c r="D38">
        <v>6200</v>
      </c>
      <c r="E38" t="s">
        <v>211</v>
      </c>
      <c r="F38" t="s">
        <v>208</v>
      </c>
      <c r="G38" t="str">
        <f t="shared" si="0"/>
        <v>NOK</v>
      </c>
      <c r="H38" t="str">
        <f>IFERROR(VLOOKUP(D38,Firmware!$A$2:$B$1000,2,FALSE),"Nontrouvé")</f>
        <v>ML.10.13.1080</v>
      </c>
      <c r="I38" t="s">
        <v>44</v>
      </c>
      <c r="J38">
        <v>0</v>
      </c>
    </row>
    <row r="39" spans="1:10">
      <c r="A39" t="s">
        <v>247</v>
      </c>
      <c r="C39" t="s">
        <v>206</v>
      </c>
      <c r="D39">
        <v>6200</v>
      </c>
      <c r="E39" t="s">
        <v>211</v>
      </c>
      <c r="F39" t="s">
        <v>208</v>
      </c>
      <c r="G39" t="str">
        <f t="shared" si="0"/>
        <v>NOK</v>
      </c>
      <c r="H39" t="str">
        <f>IFERROR(VLOOKUP(D39,Firmware!$A$2:$B$1000,2,FALSE),"Nontrouvé")</f>
        <v>ML.10.13.1080</v>
      </c>
      <c r="I39" t="s">
        <v>44</v>
      </c>
      <c r="J39">
        <v>0</v>
      </c>
    </row>
    <row r="40" spans="1:10">
      <c r="A40" t="s">
        <v>248</v>
      </c>
      <c r="C40" t="s">
        <v>206</v>
      </c>
      <c r="D40">
        <v>6200</v>
      </c>
      <c r="E40" t="s">
        <v>211</v>
      </c>
      <c r="F40" t="s">
        <v>208</v>
      </c>
      <c r="G40" t="str">
        <f t="shared" si="0"/>
        <v>NOK</v>
      </c>
      <c r="H40" t="str">
        <f>IFERROR(VLOOKUP(D40,Firmware!$A$2:$B$1000,2,FALSE),"Nontrouvé")</f>
        <v>ML.10.13.1080</v>
      </c>
      <c r="I40" t="s">
        <v>44</v>
      </c>
      <c r="J40">
        <v>0</v>
      </c>
    </row>
    <row r="41" spans="1:10">
      <c r="A41" t="s">
        <v>249</v>
      </c>
      <c r="C41" t="s">
        <v>206</v>
      </c>
      <c r="D41">
        <v>6200</v>
      </c>
      <c r="E41" t="s">
        <v>211</v>
      </c>
      <c r="F41" t="s">
        <v>208</v>
      </c>
      <c r="G41" t="str">
        <f t="shared" si="0"/>
        <v>NOK</v>
      </c>
      <c r="H41" t="str">
        <f>IFERROR(VLOOKUP(D41,Firmware!$A$2:$B$1000,2,FALSE),"Nontrouvé")</f>
        <v>ML.10.13.1080</v>
      </c>
      <c r="I41" t="s">
        <v>44</v>
      </c>
      <c r="J41">
        <v>0</v>
      </c>
    </row>
    <row r="42" spans="1:10">
      <c r="A42" t="s">
        <v>250</v>
      </c>
      <c r="C42" t="s">
        <v>206</v>
      </c>
      <c r="D42">
        <v>6200</v>
      </c>
      <c r="E42" t="s">
        <v>211</v>
      </c>
      <c r="F42" t="s">
        <v>208</v>
      </c>
      <c r="G42" t="str">
        <f t="shared" si="0"/>
        <v>NOK</v>
      </c>
      <c r="H42" t="str">
        <f>IFERROR(VLOOKUP(D42,Firmware!$A$2:$B$1000,2,FALSE),"Nontrouvé")</f>
        <v>ML.10.13.1080</v>
      </c>
      <c r="I42" t="s">
        <v>44</v>
      </c>
      <c r="J42">
        <v>0</v>
      </c>
    </row>
    <row r="43" spans="1:10">
      <c r="A43" t="s">
        <v>251</v>
      </c>
      <c r="C43" t="s">
        <v>206</v>
      </c>
      <c r="D43">
        <v>6200</v>
      </c>
      <c r="E43" t="s">
        <v>211</v>
      </c>
      <c r="F43" t="s">
        <v>208</v>
      </c>
      <c r="G43" t="str">
        <f t="shared" si="0"/>
        <v>NOK</v>
      </c>
      <c r="H43" t="str">
        <f>IFERROR(VLOOKUP(D43,Firmware!$A$2:$B$1000,2,FALSE),"Nontrouvé")</f>
        <v>ML.10.13.1080</v>
      </c>
      <c r="I43" t="s">
        <v>44</v>
      </c>
      <c r="J43">
        <v>0</v>
      </c>
    </row>
    <row r="44" spans="1:10">
      <c r="A44" t="s">
        <v>252</v>
      </c>
      <c r="C44" t="s">
        <v>206</v>
      </c>
      <c r="D44">
        <v>6200</v>
      </c>
      <c r="E44" t="s">
        <v>211</v>
      </c>
      <c r="F44" t="s">
        <v>208</v>
      </c>
      <c r="G44" t="str">
        <f t="shared" si="0"/>
        <v>NOK</v>
      </c>
      <c r="H44" t="str">
        <f>IFERROR(VLOOKUP(D44,Firmware!$A$2:$B$1000,2,FALSE),"Nontrouvé")</f>
        <v>ML.10.13.1080</v>
      </c>
      <c r="I44" t="s">
        <v>44</v>
      </c>
      <c r="J44">
        <v>0</v>
      </c>
    </row>
    <row r="45" spans="1:10">
      <c r="A45" t="s">
        <v>253</v>
      </c>
      <c r="C45" t="s">
        <v>206</v>
      </c>
      <c r="D45">
        <v>6200</v>
      </c>
      <c r="E45" t="s">
        <v>211</v>
      </c>
      <c r="F45" t="s">
        <v>208</v>
      </c>
      <c r="G45" t="str">
        <f t="shared" si="0"/>
        <v>NOK</v>
      </c>
      <c r="H45" t="str">
        <f>IFERROR(VLOOKUP(D45,Firmware!$A$2:$B$1000,2,FALSE),"Nontrouvé")</f>
        <v>ML.10.13.1080</v>
      </c>
      <c r="I45" t="s">
        <v>44</v>
      </c>
      <c r="J45">
        <v>0</v>
      </c>
    </row>
    <row r="46" spans="1:10">
      <c r="A46" t="s">
        <v>254</v>
      </c>
      <c r="C46" t="s">
        <v>206</v>
      </c>
      <c r="D46">
        <v>6200</v>
      </c>
      <c r="E46" t="s">
        <v>211</v>
      </c>
      <c r="F46" t="s">
        <v>208</v>
      </c>
      <c r="G46" t="str">
        <f t="shared" si="0"/>
        <v>NOK</v>
      </c>
      <c r="H46" t="str">
        <f>IFERROR(VLOOKUP(D46,Firmware!$A$2:$B$1000,2,FALSE),"Nontrouvé")</f>
        <v>ML.10.13.1080</v>
      </c>
      <c r="I46" t="s">
        <v>44</v>
      </c>
      <c r="J46">
        <v>0</v>
      </c>
    </row>
    <row r="47" spans="1:10">
      <c r="A47" t="s">
        <v>255</v>
      </c>
      <c r="C47" t="s">
        <v>206</v>
      </c>
      <c r="D47">
        <v>6200</v>
      </c>
      <c r="E47" t="s">
        <v>211</v>
      </c>
      <c r="F47" t="s">
        <v>208</v>
      </c>
      <c r="G47" t="str">
        <f t="shared" si="0"/>
        <v>NOK</v>
      </c>
      <c r="H47" t="str">
        <f>IFERROR(VLOOKUP(D47,Firmware!$A$2:$B$1000,2,FALSE),"Nontrouvé")</f>
        <v>ML.10.13.1080</v>
      </c>
      <c r="I47" t="s">
        <v>44</v>
      </c>
      <c r="J47">
        <v>0</v>
      </c>
    </row>
    <row r="48" spans="1:10">
      <c r="A48" t="s">
        <v>256</v>
      </c>
      <c r="C48" t="s">
        <v>206</v>
      </c>
      <c r="D48">
        <v>6200</v>
      </c>
      <c r="E48" t="s">
        <v>211</v>
      </c>
      <c r="F48" t="s">
        <v>208</v>
      </c>
      <c r="G48" t="str">
        <f t="shared" si="0"/>
        <v>NOK</v>
      </c>
      <c r="H48" t="str">
        <f>IFERROR(VLOOKUP(D48,Firmware!$A$2:$B$1000,2,FALSE),"Nontrouvé")</f>
        <v>ML.10.13.1080</v>
      </c>
      <c r="I48" t="s">
        <v>44</v>
      </c>
      <c r="J48">
        <v>0</v>
      </c>
    </row>
    <row r="49" spans="1:10">
      <c r="A49" t="s">
        <v>257</v>
      </c>
      <c r="C49" t="s">
        <v>206</v>
      </c>
      <c r="D49">
        <v>6200</v>
      </c>
      <c r="E49" t="s">
        <v>211</v>
      </c>
      <c r="F49" t="s">
        <v>208</v>
      </c>
      <c r="G49" t="str">
        <f t="shared" si="0"/>
        <v>NOK</v>
      </c>
      <c r="H49" t="str">
        <f>IFERROR(VLOOKUP(D49,Firmware!$A$2:$B$1000,2,FALSE),"Nontrouvé")</f>
        <v>ML.10.13.1080</v>
      </c>
      <c r="I49" t="s">
        <v>44</v>
      </c>
      <c r="J49">
        <v>0</v>
      </c>
    </row>
    <row r="50" spans="1:10">
      <c r="A50" t="s">
        <v>258</v>
      </c>
      <c r="C50" t="s">
        <v>206</v>
      </c>
      <c r="D50">
        <v>6200</v>
      </c>
      <c r="E50" t="s">
        <v>211</v>
      </c>
      <c r="F50" t="s">
        <v>208</v>
      </c>
      <c r="G50" t="str">
        <f t="shared" si="0"/>
        <v>NOK</v>
      </c>
      <c r="H50" t="str">
        <f>IFERROR(VLOOKUP(D50,Firmware!$A$2:$B$1000,2,FALSE),"Nontrouvé")</f>
        <v>ML.10.13.1080</v>
      </c>
      <c r="I50" t="s">
        <v>44</v>
      </c>
      <c r="J50">
        <v>0</v>
      </c>
    </row>
    <row r="51" spans="1:10">
      <c r="A51" t="s">
        <v>259</v>
      </c>
      <c r="C51" t="s">
        <v>206</v>
      </c>
      <c r="D51">
        <v>6200</v>
      </c>
      <c r="E51" t="s">
        <v>211</v>
      </c>
      <c r="F51" t="s">
        <v>208</v>
      </c>
      <c r="G51" t="str">
        <f t="shared" si="0"/>
        <v>NOK</v>
      </c>
      <c r="H51" t="str">
        <f>IFERROR(VLOOKUP(D51,Firmware!$A$2:$B$1000,2,FALSE),"Nontrouvé")</f>
        <v>ML.10.13.1080</v>
      </c>
      <c r="I51" t="s">
        <v>44</v>
      </c>
      <c r="J51">
        <v>0</v>
      </c>
    </row>
    <row r="52" spans="1:10">
      <c r="A52" t="s">
        <v>260</v>
      </c>
      <c r="C52" t="s">
        <v>206</v>
      </c>
      <c r="D52">
        <v>6200</v>
      </c>
      <c r="E52" t="s">
        <v>211</v>
      </c>
      <c r="F52" t="s">
        <v>208</v>
      </c>
      <c r="G52" t="str">
        <f t="shared" si="0"/>
        <v>NOK</v>
      </c>
      <c r="H52" t="str">
        <f>IFERROR(VLOOKUP(D52,Firmware!$A$2:$B$1000,2,FALSE),"Nontrouvé")</f>
        <v>ML.10.13.1080</v>
      </c>
      <c r="I52" t="s">
        <v>44</v>
      </c>
      <c r="J52">
        <v>0</v>
      </c>
    </row>
    <row r="53" spans="1:10">
      <c r="A53" t="s">
        <v>261</v>
      </c>
      <c r="C53" t="s">
        <v>206</v>
      </c>
      <c r="D53">
        <v>6200</v>
      </c>
      <c r="E53" t="s">
        <v>211</v>
      </c>
      <c r="F53" t="s">
        <v>208</v>
      </c>
      <c r="G53" t="str">
        <f t="shared" si="0"/>
        <v>NOK</v>
      </c>
      <c r="H53" t="str">
        <f>IFERROR(VLOOKUP(D53,Firmware!$A$2:$B$1000,2,FALSE),"Nontrouvé")</f>
        <v>ML.10.13.1080</v>
      </c>
      <c r="I53" t="s">
        <v>44</v>
      </c>
      <c r="J53">
        <v>0</v>
      </c>
    </row>
    <row r="54" spans="1:10">
      <c r="A54" t="s">
        <v>262</v>
      </c>
      <c r="C54" t="s">
        <v>206</v>
      </c>
      <c r="D54">
        <v>6200</v>
      </c>
      <c r="E54" t="s">
        <v>211</v>
      </c>
      <c r="F54" t="s">
        <v>208</v>
      </c>
      <c r="G54" t="str">
        <f t="shared" si="0"/>
        <v>NOK</v>
      </c>
      <c r="H54" t="str">
        <f>IFERROR(VLOOKUP(D54,Firmware!$A$2:$B$1000,2,FALSE),"Nontrouvé")</f>
        <v>ML.10.13.1080</v>
      </c>
      <c r="I54" t="s">
        <v>44</v>
      </c>
      <c r="J54">
        <v>0</v>
      </c>
    </row>
    <row r="55" spans="1:10">
      <c r="A55" t="s">
        <v>263</v>
      </c>
      <c r="C55" t="s">
        <v>206</v>
      </c>
      <c r="D55">
        <v>6200</v>
      </c>
      <c r="E55" t="s">
        <v>211</v>
      </c>
      <c r="F55" t="s">
        <v>208</v>
      </c>
      <c r="G55" t="str">
        <f t="shared" si="0"/>
        <v>NOK</v>
      </c>
      <c r="H55" t="str">
        <f>IFERROR(VLOOKUP(D55,Firmware!$A$2:$B$1000,2,FALSE),"Nontrouvé")</f>
        <v>ML.10.13.1080</v>
      </c>
      <c r="I55" t="s">
        <v>44</v>
      </c>
      <c r="J55">
        <v>0</v>
      </c>
    </row>
    <row r="56" spans="1:10">
      <c r="A56" t="s">
        <v>264</v>
      </c>
      <c r="C56" t="s">
        <v>206</v>
      </c>
      <c r="D56">
        <v>6200</v>
      </c>
      <c r="E56" t="s">
        <v>211</v>
      </c>
      <c r="F56" t="s">
        <v>208</v>
      </c>
      <c r="G56" t="str">
        <f t="shared" si="0"/>
        <v>NOK</v>
      </c>
      <c r="H56" t="str">
        <f>IFERROR(VLOOKUP(D56,Firmware!$A$2:$B$1000,2,FALSE),"Nontrouvé")</f>
        <v>ML.10.13.1080</v>
      </c>
      <c r="I56" t="s">
        <v>44</v>
      </c>
      <c r="J56">
        <v>0</v>
      </c>
    </row>
    <row r="57" spans="1:10">
      <c r="A57" t="s">
        <v>265</v>
      </c>
      <c r="C57" t="s">
        <v>206</v>
      </c>
      <c r="D57">
        <v>6200</v>
      </c>
      <c r="E57" t="s">
        <v>211</v>
      </c>
      <c r="F57" t="s">
        <v>208</v>
      </c>
      <c r="G57" t="str">
        <f t="shared" si="0"/>
        <v>NOK</v>
      </c>
      <c r="H57" t="str">
        <f>IFERROR(VLOOKUP(D57,Firmware!$A$2:$B$1000,2,FALSE),"Nontrouvé")</f>
        <v>ML.10.13.1080</v>
      </c>
      <c r="I57" t="s">
        <v>44</v>
      </c>
      <c r="J57">
        <v>0</v>
      </c>
    </row>
    <row r="58" spans="1:10">
      <c r="A58" t="s">
        <v>266</v>
      </c>
      <c r="C58" t="s">
        <v>206</v>
      </c>
      <c r="D58">
        <v>6200</v>
      </c>
      <c r="E58" t="s">
        <v>211</v>
      </c>
      <c r="F58" t="s">
        <v>208</v>
      </c>
      <c r="G58" t="str">
        <f t="shared" si="0"/>
        <v>NOK</v>
      </c>
      <c r="H58" t="str">
        <f>IFERROR(VLOOKUP(D58,Firmware!$A$2:$B$1000,2,FALSE),"Nontrouvé")</f>
        <v>ML.10.13.1080</v>
      </c>
      <c r="I58" t="s">
        <v>44</v>
      </c>
      <c r="J58">
        <v>0</v>
      </c>
    </row>
    <row r="59" spans="1:10">
      <c r="A59" t="s">
        <v>267</v>
      </c>
      <c r="C59" t="s">
        <v>206</v>
      </c>
      <c r="D59">
        <v>6200</v>
      </c>
      <c r="E59" t="s">
        <v>211</v>
      </c>
      <c r="F59" t="s">
        <v>208</v>
      </c>
      <c r="G59" t="str">
        <f t="shared" si="0"/>
        <v>NOK</v>
      </c>
      <c r="H59" t="str">
        <f>IFERROR(VLOOKUP(D59,Firmware!$A$2:$B$1000,2,FALSE),"Nontrouvé")</f>
        <v>ML.10.13.1080</v>
      </c>
      <c r="I59" t="s">
        <v>44</v>
      </c>
      <c r="J59">
        <v>0</v>
      </c>
    </row>
    <row r="60" spans="1:10">
      <c r="A60" t="s">
        <v>268</v>
      </c>
      <c r="C60" t="s">
        <v>206</v>
      </c>
      <c r="D60">
        <v>6405</v>
      </c>
      <c r="E60" t="s">
        <v>269</v>
      </c>
      <c r="F60" t="s">
        <v>208</v>
      </c>
      <c r="G60" t="str">
        <f t="shared" si="0"/>
        <v>NOK</v>
      </c>
      <c r="H60" t="str">
        <f>IFERROR(VLOOKUP(D60,Firmware!$A$2:$B$1000,2,FALSE),"Nontrouvé")</f>
        <v>Nontrouvé</v>
      </c>
      <c r="I60" t="s">
        <v>44</v>
      </c>
      <c r="J60">
        <v>1</v>
      </c>
    </row>
    <row r="61" spans="1:10">
      <c r="A61" t="s">
        <v>270</v>
      </c>
      <c r="C61" t="s">
        <v>206</v>
      </c>
      <c r="D61">
        <v>6200</v>
      </c>
      <c r="E61" t="s">
        <v>211</v>
      </c>
      <c r="F61" t="s">
        <v>208</v>
      </c>
      <c r="G61" t="str">
        <f t="shared" si="0"/>
        <v>NOK</v>
      </c>
      <c r="H61" t="str">
        <f>IFERROR(VLOOKUP(D61,Firmware!$A$2:$B$1000,2,FALSE),"Nontrouvé")</f>
        <v>ML.10.13.1080</v>
      </c>
      <c r="I61" t="s">
        <v>44</v>
      </c>
      <c r="J61">
        <v>0</v>
      </c>
    </row>
    <row r="62" spans="1:10">
      <c r="A62" t="s">
        <v>271</v>
      </c>
      <c r="C62" t="s">
        <v>206</v>
      </c>
      <c r="D62">
        <v>6200</v>
      </c>
      <c r="E62" t="s">
        <v>211</v>
      </c>
      <c r="F62" t="s">
        <v>208</v>
      </c>
      <c r="G62" t="str">
        <f t="shared" si="0"/>
        <v>NOK</v>
      </c>
      <c r="H62" t="str">
        <f>IFERROR(VLOOKUP(D62,Firmware!$A$2:$B$1000,2,FALSE),"Nontrouvé")</f>
        <v>ML.10.13.1080</v>
      </c>
      <c r="I62" t="s">
        <v>44</v>
      </c>
      <c r="J62">
        <v>0</v>
      </c>
    </row>
    <row r="63" spans="1:10">
      <c r="A63" t="s">
        <v>272</v>
      </c>
      <c r="C63" t="s">
        <v>206</v>
      </c>
      <c r="D63">
        <v>6200</v>
      </c>
      <c r="E63" t="s">
        <v>211</v>
      </c>
      <c r="F63" t="s">
        <v>208</v>
      </c>
      <c r="G63" t="str">
        <f t="shared" si="0"/>
        <v>NOK</v>
      </c>
      <c r="H63" t="str">
        <f>IFERROR(VLOOKUP(D63,Firmware!$A$2:$B$1000,2,FALSE),"Nontrouvé")</f>
        <v>ML.10.13.1080</v>
      </c>
      <c r="I63" t="s">
        <v>44</v>
      </c>
      <c r="J63">
        <v>0</v>
      </c>
    </row>
    <row r="64" spans="1:10">
      <c r="A64" t="s">
        <v>273</v>
      </c>
      <c r="C64" t="s">
        <v>206</v>
      </c>
      <c r="D64">
        <v>6200</v>
      </c>
      <c r="E64" t="s">
        <v>211</v>
      </c>
      <c r="F64" t="s">
        <v>208</v>
      </c>
      <c r="G64" t="str">
        <f t="shared" si="0"/>
        <v>NOK</v>
      </c>
      <c r="H64" t="str">
        <f>IFERROR(VLOOKUP(D64,Firmware!$A$2:$B$1000,2,FALSE),"Nontrouvé")</f>
        <v>ML.10.13.1080</v>
      </c>
      <c r="I64" t="s">
        <v>44</v>
      </c>
      <c r="J64">
        <v>0</v>
      </c>
    </row>
    <row r="65" spans="1:10">
      <c r="A65" t="s">
        <v>274</v>
      </c>
      <c r="C65" t="s">
        <v>206</v>
      </c>
      <c r="D65">
        <v>6200</v>
      </c>
      <c r="E65" t="s">
        <v>207</v>
      </c>
      <c r="F65" t="s">
        <v>208</v>
      </c>
      <c r="G65" t="str">
        <f t="shared" si="0"/>
        <v>NOK</v>
      </c>
      <c r="H65" t="str">
        <f>IFERROR(VLOOKUP(D65,Firmware!$A$2:$B$1000,2,FALSE),"Nontrouvé")</f>
        <v>ML.10.13.1080</v>
      </c>
      <c r="I65" t="s">
        <v>44</v>
      </c>
      <c r="J65">
        <v>0</v>
      </c>
    </row>
    <row r="66" spans="1:10">
      <c r="A66" t="s">
        <v>275</v>
      </c>
      <c r="C66" t="s">
        <v>206</v>
      </c>
      <c r="D66">
        <v>6200</v>
      </c>
      <c r="E66" t="s">
        <v>276</v>
      </c>
      <c r="F66" t="s">
        <v>208</v>
      </c>
      <c r="G66" t="str">
        <f t="shared" si="0"/>
        <v>NOK</v>
      </c>
      <c r="H66" t="str">
        <f>IFERROR(VLOOKUP(D66,Firmware!$A$2:$B$1000,2,FALSE),"Nontrouvé")</f>
        <v>ML.10.13.1080</v>
      </c>
      <c r="I66" t="s">
        <v>44</v>
      </c>
      <c r="J66">
        <v>0</v>
      </c>
    </row>
    <row r="67" spans="1:10">
      <c r="A67" t="s">
        <v>277</v>
      </c>
      <c r="C67" t="s">
        <v>112</v>
      </c>
      <c r="D67" t="s">
        <v>113</v>
      </c>
      <c r="E67" t="s">
        <v>113</v>
      </c>
      <c r="F67" t="s">
        <v>113</v>
      </c>
      <c r="G67" t="str">
        <f t="shared" ref="G67:G70" si="1">IF(E67=H67,"OK","NOK")</f>
        <v>NOK</v>
      </c>
      <c r="H67" t="str">
        <f>IFERROR(VLOOKUP(D67,Firmware!$A$2:$B$1000,2,FALSE),"Nontrouvé")</f>
        <v>Nontrouvé</v>
      </c>
      <c r="I67" t="s">
        <v>113</v>
      </c>
      <c r="J67">
        <v>1</v>
      </c>
    </row>
    <row r="68" spans="1:10">
      <c r="A68" t="s">
        <v>277</v>
      </c>
      <c r="C68" t="s">
        <v>112</v>
      </c>
      <c r="D68" t="s">
        <v>113</v>
      </c>
      <c r="E68" t="s">
        <v>113</v>
      </c>
      <c r="F68" t="s">
        <v>113</v>
      </c>
      <c r="G68" t="str">
        <f t="shared" si="1"/>
        <v>NOK</v>
      </c>
      <c r="H68" t="str">
        <f>IFERROR(VLOOKUP(D68,Firmware!$A$2:$B$1000,2,FALSE),"Nontrouvé")</f>
        <v>Nontrouvé</v>
      </c>
      <c r="I68" t="s">
        <v>113</v>
      </c>
      <c r="J68">
        <v>1</v>
      </c>
    </row>
    <row r="69" spans="1:10">
      <c r="A69" t="s">
        <v>278</v>
      </c>
      <c r="C69" t="s">
        <v>112</v>
      </c>
      <c r="D69" t="s">
        <v>113</v>
      </c>
      <c r="E69" t="s">
        <v>113</v>
      </c>
      <c r="F69" t="s">
        <v>113</v>
      </c>
      <c r="G69" t="str">
        <f t="shared" si="1"/>
        <v>NOK</v>
      </c>
      <c r="H69" t="str">
        <f>IFERROR(VLOOKUP(D69,Firmware!$A$2:$B$1000,2,FALSE),"Nontrouvé")</f>
        <v>Nontrouvé</v>
      </c>
      <c r="I69" t="s">
        <v>113</v>
      </c>
      <c r="J69">
        <v>1</v>
      </c>
    </row>
    <row r="70" spans="1:10">
      <c r="A70" t="s">
        <v>278</v>
      </c>
      <c r="C70" t="s">
        <v>112</v>
      </c>
      <c r="D70" t="s">
        <v>113</v>
      </c>
      <c r="E70" t="s">
        <v>113</v>
      </c>
      <c r="F70" t="s">
        <v>113</v>
      </c>
      <c r="G70" t="str">
        <f t="shared" si="1"/>
        <v>NOK</v>
      </c>
      <c r="H70" t="str">
        <f>IFERROR(VLOOKUP(D70,Firmware!$A$2:$B$1000,2,FALSE),"Nontrouvé")</f>
        <v>Nontrouvé</v>
      </c>
      <c r="I70" t="s">
        <v>113</v>
      </c>
      <c r="J70">
        <v>1</v>
      </c>
    </row>
  </sheetData>
  <conditionalFormatting sqref="A2:J1000">
    <cfRule type="expression" dxfId="44" priority="3">
      <formula>$J2=1</formula>
    </cfRule>
  </conditionalFormatting>
  <conditionalFormatting sqref="G2:G1000">
    <cfRule type="expression" dxfId="43" priority="1">
      <formula>$G2="OK"</formula>
    </cfRule>
  </conditionalFormatting>
  <conditionalFormatting sqref="I2:I1000">
    <cfRule type="expression" dxfId="42" priority="2">
      <formula>$I2="Stack"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CD01A-7C2A-47A2-8CFC-BFDCE80EEEC7}">
  <sheetPr codeName="Feuil7"/>
  <dimension ref="A1:J49"/>
  <sheetViews>
    <sheetView workbookViewId="0">
      <selection activeCell="B2" sqref="B2:B49"/>
    </sheetView>
  </sheetViews>
  <sheetFormatPr baseColWidth="10" defaultColWidth="11.42578125" defaultRowHeight="15"/>
  <cols>
    <col min="1" max="1" width="14.7109375" bestFit="1" customWidth="1"/>
    <col min="2" max="2" width="11.5703125" bestFit="1" customWidth="1"/>
    <col min="3" max="3" width="13.42578125" bestFit="1" customWidth="1"/>
    <col min="4" max="4" width="31" bestFit="1" customWidth="1"/>
    <col min="5" max="5" width="18.42578125" bestFit="1" customWidth="1"/>
    <col min="6" max="6" width="7.140625" bestFit="1" customWidth="1"/>
    <col min="7" max="7" width="12.85546875" bestFit="1" customWidth="1"/>
    <col min="8" max="8" width="17.85546875" bestFit="1" customWidth="1"/>
    <col min="9" max="9" width="7.42578125" bestFit="1" customWidth="1"/>
    <col min="10" max="10" width="6.7109375" bestFit="1" customWidth="1"/>
  </cols>
  <sheetData>
    <row r="1" spans="1:10" ht="15.75" thickBot="1">
      <c r="A1" s="7" t="s">
        <v>30</v>
      </c>
      <c r="B1" s="7" t="s">
        <v>31</v>
      </c>
      <c r="C1" s="7" t="s">
        <v>32</v>
      </c>
      <c r="D1" s="8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  <c r="J1" s="7" t="s">
        <v>23</v>
      </c>
    </row>
    <row r="2" spans="1:10">
      <c r="A2" t="s">
        <v>59</v>
      </c>
      <c r="C2" t="s">
        <v>60</v>
      </c>
      <c r="D2" t="s">
        <v>21</v>
      </c>
      <c r="E2" t="s">
        <v>61</v>
      </c>
      <c r="F2" t="s">
        <v>62</v>
      </c>
      <c r="G2" t="str">
        <f>IF(E2=H2,"OK","NOK")</f>
        <v>NOK</v>
      </c>
      <c r="H2" t="str">
        <f>IFERROR(VLOOKUP(D2,Firmware!$A$1:$B$1000,2,FALSE),"Nontrouvé")</f>
        <v>Cupertino-17.9.6a</v>
      </c>
      <c r="I2" t="s">
        <v>44</v>
      </c>
      <c r="J2">
        <v>0</v>
      </c>
    </row>
    <row r="3" spans="1:10">
      <c r="A3" t="s">
        <v>63</v>
      </c>
      <c r="C3" t="s">
        <v>60</v>
      </c>
      <c r="D3" t="s">
        <v>21</v>
      </c>
      <c r="E3" t="s">
        <v>61</v>
      </c>
      <c r="F3" t="s">
        <v>62</v>
      </c>
      <c r="G3" t="str">
        <f t="shared" ref="G3:G49" si="0">IF(E3=H3,"OK","NOK")</f>
        <v>NOK</v>
      </c>
      <c r="H3" s="1" t="str">
        <f>IFERROR(VLOOKUP(D3,Firmware!$A$1:$B$1000,2,FALSE),"Nontrouvé")</f>
        <v>Cupertino-17.9.6a</v>
      </c>
      <c r="I3" t="s">
        <v>44</v>
      </c>
      <c r="J3">
        <v>0</v>
      </c>
    </row>
    <row r="4" spans="1:10">
      <c r="A4" t="s">
        <v>64</v>
      </c>
      <c r="C4" t="s">
        <v>60</v>
      </c>
      <c r="D4" t="s">
        <v>65</v>
      </c>
      <c r="E4" t="s">
        <v>61</v>
      </c>
      <c r="F4" t="s">
        <v>62</v>
      </c>
      <c r="G4" t="str">
        <f t="shared" si="0"/>
        <v>NOK</v>
      </c>
      <c r="H4" s="1" t="str">
        <f>IFERROR(VLOOKUP(D4,Firmware!$A$1:$B$1000,2,FALSE),"Nontrouvé")</f>
        <v>Nontrouvé</v>
      </c>
      <c r="I4" t="s">
        <v>44</v>
      </c>
      <c r="J4">
        <v>1</v>
      </c>
    </row>
    <row r="5" spans="1:10">
      <c r="A5" t="s">
        <v>66</v>
      </c>
      <c r="C5" t="s">
        <v>60</v>
      </c>
      <c r="D5" t="s">
        <v>21</v>
      </c>
      <c r="E5" t="s">
        <v>61</v>
      </c>
      <c r="F5" t="s">
        <v>62</v>
      </c>
      <c r="G5" t="str">
        <f t="shared" si="0"/>
        <v>NOK</v>
      </c>
      <c r="H5" s="1" t="str">
        <f>IFERROR(VLOOKUP(D5,Firmware!$A$1:$B$1000,2,FALSE),"Nontrouvé")</f>
        <v>Cupertino-17.9.6a</v>
      </c>
      <c r="I5" t="s">
        <v>44</v>
      </c>
      <c r="J5">
        <v>0</v>
      </c>
    </row>
    <row r="6" spans="1:10">
      <c r="A6" t="s">
        <v>67</v>
      </c>
      <c r="C6" t="s">
        <v>60</v>
      </c>
      <c r="D6" t="s">
        <v>21</v>
      </c>
      <c r="E6" t="s">
        <v>61</v>
      </c>
      <c r="F6" t="s">
        <v>62</v>
      </c>
      <c r="G6" t="str">
        <f t="shared" si="0"/>
        <v>NOK</v>
      </c>
      <c r="H6" s="1" t="str">
        <f>IFERROR(VLOOKUP(D6,Firmware!$A$1:$B$1000,2,FALSE),"Nontrouvé")</f>
        <v>Cupertino-17.9.6a</v>
      </c>
      <c r="I6" t="s">
        <v>44</v>
      </c>
      <c r="J6">
        <v>0</v>
      </c>
    </row>
    <row r="7" spans="1:10">
      <c r="A7" t="s">
        <v>68</v>
      </c>
      <c r="C7" t="s">
        <v>60</v>
      </c>
      <c r="D7" t="s">
        <v>21</v>
      </c>
      <c r="E7" t="s">
        <v>61</v>
      </c>
      <c r="F7" t="s">
        <v>62</v>
      </c>
      <c r="G7" t="str">
        <f t="shared" si="0"/>
        <v>NOK</v>
      </c>
      <c r="H7" s="1" t="str">
        <f>IFERROR(VLOOKUP(D7,Firmware!$A$1:$B$1000,2,FALSE),"Nontrouvé")</f>
        <v>Cupertino-17.9.6a</v>
      </c>
      <c r="I7" t="s">
        <v>44</v>
      </c>
      <c r="J7">
        <v>0</v>
      </c>
    </row>
    <row r="8" spans="1:10">
      <c r="A8" t="s">
        <v>69</v>
      </c>
      <c r="C8" t="s">
        <v>60</v>
      </c>
      <c r="D8" t="s">
        <v>21</v>
      </c>
      <c r="E8" t="s">
        <v>61</v>
      </c>
      <c r="F8" t="s">
        <v>62</v>
      </c>
      <c r="G8" t="str">
        <f t="shared" si="0"/>
        <v>NOK</v>
      </c>
      <c r="H8" s="1" t="str">
        <f>IFERROR(VLOOKUP(D8,Firmware!$A$1:$B$1000,2,FALSE),"Nontrouvé")</f>
        <v>Cupertino-17.9.6a</v>
      </c>
      <c r="I8" t="s">
        <v>44</v>
      </c>
      <c r="J8">
        <v>0</v>
      </c>
    </row>
    <row r="9" spans="1:10">
      <c r="A9" t="s">
        <v>70</v>
      </c>
      <c r="C9" t="s">
        <v>60</v>
      </c>
      <c r="D9" t="s">
        <v>21</v>
      </c>
      <c r="E9" t="s">
        <v>61</v>
      </c>
      <c r="F9" t="s">
        <v>62</v>
      </c>
      <c r="G9" t="str">
        <f t="shared" si="0"/>
        <v>NOK</v>
      </c>
      <c r="H9" s="1" t="str">
        <f>IFERROR(VLOOKUP(D9,Firmware!$A$1:$B$1000,2,FALSE),"Nontrouvé")</f>
        <v>Cupertino-17.9.6a</v>
      </c>
      <c r="I9" t="s">
        <v>44</v>
      </c>
      <c r="J9">
        <v>0</v>
      </c>
    </row>
    <row r="10" spans="1:10">
      <c r="A10" t="s">
        <v>71</v>
      </c>
      <c r="C10" t="s">
        <v>60</v>
      </c>
      <c r="D10" t="s">
        <v>21</v>
      </c>
      <c r="E10" t="s">
        <v>61</v>
      </c>
      <c r="F10" t="s">
        <v>62</v>
      </c>
      <c r="G10" t="str">
        <f t="shared" si="0"/>
        <v>NOK</v>
      </c>
      <c r="H10" s="1" t="str">
        <f>IFERROR(VLOOKUP(D10,Firmware!$A$1:$B$1000,2,FALSE),"Nontrouvé")</f>
        <v>Cupertino-17.9.6a</v>
      </c>
      <c r="I10" t="s">
        <v>44</v>
      </c>
      <c r="J10">
        <v>0</v>
      </c>
    </row>
    <row r="11" spans="1:10">
      <c r="A11" t="s">
        <v>72</v>
      </c>
      <c r="C11" t="s">
        <v>60</v>
      </c>
      <c r="D11" t="s">
        <v>21</v>
      </c>
      <c r="E11" t="s">
        <v>61</v>
      </c>
      <c r="F11" t="s">
        <v>62</v>
      </c>
      <c r="G11" t="str">
        <f t="shared" si="0"/>
        <v>NOK</v>
      </c>
      <c r="H11" s="1" t="str">
        <f>IFERROR(VLOOKUP(D11,Firmware!$A$1:$B$1000,2,FALSE),"Nontrouvé")</f>
        <v>Cupertino-17.9.6a</v>
      </c>
      <c r="I11" t="s">
        <v>44</v>
      </c>
      <c r="J11">
        <v>0</v>
      </c>
    </row>
    <row r="12" spans="1:10">
      <c r="A12" t="s">
        <v>73</v>
      </c>
      <c r="C12" t="s">
        <v>60</v>
      </c>
      <c r="D12" t="s">
        <v>21</v>
      </c>
      <c r="E12" t="s">
        <v>61</v>
      </c>
      <c r="F12" t="s">
        <v>62</v>
      </c>
      <c r="G12" t="str">
        <f t="shared" si="0"/>
        <v>NOK</v>
      </c>
      <c r="H12" s="1" t="str">
        <f>IFERROR(VLOOKUP(D12,Firmware!$A$1:$B$1000,2,FALSE),"Nontrouvé")</f>
        <v>Cupertino-17.9.6a</v>
      </c>
      <c r="I12" t="s">
        <v>44</v>
      </c>
      <c r="J12">
        <v>0</v>
      </c>
    </row>
    <row r="13" spans="1:10">
      <c r="A13" t="s">
        <v>74</v>
      </c>
      <c r="C13" t="s">
        <v>60</v>
      </c>
      <c r="D13" t="s">
        <v>21</v>
      </c>
      <c r="E13" t="s">
        <v>61</v>
      </c>
      <c r="F13" t="s">
        <v>62</v>
      </c>
      <c r="G13" t="str">
        <f t="shared" si="0"/>
        <v>NOK</v>
      </c>
      <c r="H13" s="1" t="str">
        <f>IFERROR(VLOOKUP(D13,Firmware!$A$1:$B$1000,2,FALSE),"Nontrouvé")</f>
        <v>Cupertino-17.9.6a</v>
      </c>
      <c r="I13" t="s">
        <v>44</v>
      </c>
      <c r="J13">
        <v>0</v>
      </c>
    </row>
    <row r="14" spans="1:10">
      <c r="A14" t="s">
        <v>75</v>
      </c>
      <c r="C14" t="s">
        <v>60</v>
      </c>
      <c r="D14" t="s">
        <v>21</v>
      </c>
      <c r="E14" t="s">
        <v>61</v>
      </c>
      <c r="F14" t="s">
        <v>62</v>
      </c>
      <c r="G14" t="str">
        <f t="shared" si="0"/>
        <v>NOK</v>
      </c>
      <c r="H14" s="1" t="str">
        <f>IFERROR(VLOOKUP(D14,Firmware!$A$1:$B$1000,2,FALSE),"Nontrouvé")</f>
        <v>Cupertino-17.9.6a</v>
      </c>
      <c r="I14" t="s">
        <v>44</v>
      </c>
      <c r="J14">
        <v>0</v>
      </c>
    </row>
    <row r="15" spans="1:10">
      <c r="A15" t="s">
        <v>76</v>
      </c>
      <c r="C15" t="s">
        <v>60</v>
      </c>
      <c r="D15" t="s">
        <v>21</v>
      </c>
      <c r="E15" t="s">
        <v>61</v>
      </c>
      <c r="F15" t="s">
        <v>62</v>
      </c>
      <c r="G15" t="str">
        <f t="shared" si="0"/>
        <v>NOK</v>
      </c>
      <c r="H15" s="1" t="str">
        <f>IFERROR(VLOOKUP(D15,Firmware!$A$1:$B$1000,2,FALSE),"Nontrouvé")</f>
        <v>Cupertino-17.9.6a</v>
      </c>
      <c r="I15" t="s">
        <v>44</v>
      </c>
      <c r="J15">
        <v>0</v>
      </c>
    </row>
    <row r="16" spans="1:10">
      <c r="A16" t="s">
        <v>77</v>
      </c>
      <c r="C16" t="s">
        <v>60</v>
      </c>
      <c r="D16" t="s">
        <v>21</v>
      </c>
      <c r="E16" t="s">
        <v>61</v>
      </c>
      <c r="F16" t="s">
        <v>62</v>
      </c>
      <c r="G16" t="str">
        <f t="shared" si="0"/>
        <v>NOK</v>
      </c>
      <c r="H16" s="1" t="str">
        <f>IFERROR(VLOOKUP(D16,Firmware!$A$1:$B$1000,2,FALSE),"Nontrouvé")</f>
        <v>Cupertino-17.9.6a</v>
      </c>
      <c r="I16" t="s">
        <v>44</v>
      </c>
      <c r="J16">
        <v>0</v>
      </c>
    </row>
    <row r="17" spans="1:10">
      <c r="A17" t="s">
        <v>78</v>
      </c>
      <c r="C17" t="s">
        <v>60</v>
      </c>
      <c r="D17" t="s">
        <v>21</v>
      </c>
      <c r="E17" t="s">
        <v>61</v>
      </c>
      <c r="F17" t="s">
        <v>62</v>
      </c>
      <c r="G17" t="str">
        <f t="shared" si="0"/>
        <v>NOK</v>
      </c>
      <c r="H17" s="1" t="str">
        <f>IFERROR(VLOOKUP(D17,Firmware!$A$1:$B$1000,2,FALSE),"Nontrouvé")</f>
        <v>Cupertino-17.9.6a</v>
      </c>
      <c r="I17" t="s">
        <v>44</v>
      </c>
      <c r="J17">
        <v>0</v>
      </c>
    </row>
    <row r="18" spans="1:10">
      <c r="A18" t="s">
        <v>79</v>
      </c>
      <c r="C18" t="s">
        <v>60</v>
      </c>
      <c r="D18" t="s">
        <v>21</v>
      </c>
      <c r="E18" t="s">
        <v>61</v>
      </c>
      <c r="F18" t="s">
        <v>62</v>
      </c>
      <c r="G18" t="str">
        <f t="shared" si="0"/>
        <v>NOK</v>
      </c>
      <c r="H18" s="1" t="str">
        <f>IFERROR(VLOOKUP(D18,Firmware!$A$1:$B$1000,2,FALSE),"Nontrouvé")</f>
        <v>Cupertino-17.9.6a</v>
      </c>
      <c r="I18" t="s">
        <v>44</v>
      </c>
      <c r="J18">
        <v>0</v>
      </c>
    </row>
    <row r="19" spans="1:10">
      <c r="A19" t="s">
        <v>80</v>
      </c>
      <c r="C19" t="s">
        <v>60</v>
      </c>
      <c r="D19" t="s">
        <v>21</v>
      </c>
      <c r="E19" t="s">
        <v>61</v>
      </c>
      <c r="F19" t="s">
        <v>62</v>
      </c>
      <c r="G19" t="str">
        <f t="shared" si="0"/>
        <v>NOK</v>
      </c>
      <c r="H19" s="1" t="str">
        <f>IFERROR(VLOOKUP(D19,Firmware!$A$1:$B$1000,2,FALSE),"Nontrouvé")</f>
        <v>Cupertino-17.9.6a</v>
      </c>
      <c r="I19" t="s">
        <v>44</v>
      </c>
      <c r="J19">
        <v>0</v>
      </c>
    </row>
    <row r="20" spans="1:10">
      <c r="A20" t="s">
        <v>81</v>
      </c>
      <c r="C20" t="s">
        <v>60</v>
      </c>
      <c r="D20" t="s">
        <v>21</v>
      </c>
      <c r="E20" t="s">
        <v>61</v>
      </c>
      <c r="F20" t="s">
        <v>62</v>
      </c>
      <c r="G20" t="str">
        <f t="shared" si="0"/>
        <v>NOK</v>
      </c>
      <c r="H20" s="1" t="str">
        <f>IFERROR(VLOOKUP(D20,Firmware!$A$1:$B$1000,2,FALSE),"Nontrouvé")</f>
        <v>Cupertino-17.9.6a</v>
      </c>
      <c r="I20" t="s">
        <v>44</v>
      </c>
      <c r="J20">
        <v>0</v>
      </c>
    </row>
    <row r="21" spans="1:10">
      <c r="A21" t="s">
        <v>82</v>
      </c>
      <c r="C21" t="s">
        <v>60</v>
      </c>
      <c r="D21" t="s">
        <v>21</v>
      </c>
      <c r="E21" t="s">
        <v>61</v>
      </c>
      <c r="F21" t="s">
        <v>62</v>
      </c>
      <c r="G21" t="str">
        <f t="shared" si="0"/>
        <v>NOK</v>
      </c>
      <c r="H21" s="1" t="str">
        <f>IFERROR(VLOOKUP(D21,Firmware!$A$1:$B$1000,2,FALSE),"Nontrouvé")</f>
        <v>Cupertino-17.9.6a</v>
      </c>
      <c r="I21" t="s">
        <v>44</v>
      </c>
      <c r="J21">
        <v>0</v>
      </c>
    </row>
    <row r="22" spans="1:10">
      <c r="A22" t="s">
        <v>83</v>
      </c>
      <c r="C22" t="s">
        <v>60</v>
      </c>
      <c r="D22" t="s">
        <v>21</v>
      </c>
      <c r="E22" t="s">
        <v>61</v>
      </c>
      <c r="F22" t="s">
        <v>62</v>
      </c>
      <c r="G22" t="str">
        <f t="shared" si="0"/>
        <v>NOK</v>
      </c>
      <c r="H22" s="1" t="str">
        <f>IFERROR(VLOOKUP(D22,Firmware!$A$1:$B$1000,2,FALSE),"Nontrouvé")</f>
        <v>Cupertino-17.9.6a</v>
      </c>
      <c r="I22" t="s">
        <v>44</v>
      </c>
      <c r="J22">
        <v>0</v>
      </c>
    </row>
    <row r="23" spans="1:10">
      <c r="A23" t="s">
        <v>84</v>
      </c>
      <c r="C23" t="s">
        <v>60</v>
      </c>
      <c r="D23" t="s">
        <v>21</v>
      </c>
      <c r="E23" t="s">
        <v>61</v>
      </c>
      <c r="F23" t="s">
        <v>62</v>
      </c>
      <c r="G23" t="str">
        <f t="shared" si="0"/>
        <v>NOK</v>
      </c>
      <c r="H23" s="1" t="str">
        <f>IFERROR(VLOOKUP(D23,Firmware!$A$1:$B$1000,2,FALSE),"Nontrouvé")</f>
        <v>Cupertino-17.9.6a</v>
      </c>
      <c r="I23" t="s">
        <v>44</v>
      </c>
      <c r="J23">
        <v>0</v>
      </c>
    </row>
    <row r="24" spans="1:10">
      <c r="A24" t="s">
        <v>85</v>
      </c>
      <c r="C24" t="s">
        <v>60</v>
      </c>
      <c r="D24" t="s">
        <v>21</v>
      </c>
      <c r="E24" t="s">
        <v>61</v>
      </c>
      <c r="F24" t="s">
        <v>62</v>
      </c>
      <c r="G24" t="str">
        <f t="shared" si="0"/>
        <v>NOK</v>
      </c>
      <c r="H24" s="1" t="str">
        <f>IFERROR(VLOOKUP(D24,Firmware!$A$1:$B$1000,2,FALSE),"Nontrouvé")</f>
        <v>Cupertino-17.9.6a</v>
      </c>
      <c r="I24" t="s">
        <v>44</v>
      </c>
      <c r="J24">
        <v>0</v>
      </c>
    </row>
    <row r="25" spans="1:10">
      <c r="A25" t="s">
        <v>86</v>
      </c>
      <c r="C25" t="s">
        <v>60</v>
      </c>
      <c r="D25" t="s">
        <v>21</v>
      </c>
      <c r="E25" t="s">
        <v>61</v>
      </c>
      <c r="F25" t="s">
        <v>62</v>
      </c>
      <c r="G25" t="str">
        <f t="shared" si="0"/>
        <v>NOK</v>
      </c>
      <c r="H25" s="1" t="str">
        <f>IFERROR(VLOOKUP(D25,Firmware!$A$1:$B$1000,2,FALSE),"Nontrouvé")</f>
        <v>Cupertino-17.9.6a</v>
      </c>
      <c r="I25" t="s">
        <v>44</v>
      </c>
      <c r="J25">
        <v>0</v>
      </c>
    </row>
    <row r="26" spans="1:10">
      <c r="A26" t="s">
        <v>87</v>
      </c>
      <c r="C26" t="s">
        <v>60</v>
      </c>
      <c r="D26" t="s">
        <v>21</v>
      </c>
      <c r="E26" t="s">
        <v>61</v>
      </c>
      <c r="F26" t="s">
        <v>62</v>
      </c>
      <c r="G26" t="str">
        <f t="shared" si="0"/>
        <v>NOK</v>
      </c>
      <c r="H26" s="1" t="str">
        <f>IFERROR(VLOOKUP(D26,Firmware!$A$1:$B$1000,2,FALSE),"Nontrouvé")</f>
        <v>Cupertino-17.9.6a</v>
      </c>
      <c r="I26" t="s">
        <v>44</v>
      </c>
      <c r="J26">
        <v>0</v>
      </c>
    </row>
    <row r="27" spans="1:10">
      <c r="A27" t="s">
        <v>88</v>
      </c>
      <c r="C27" t="s">
        <v>60</v>
      </c>
      <c r="D27" t="s">
        <v>21</v>
      </c>
      <c r="E27" t="s">
        <v>61</v>
      </c>
      <c r="F27" t="s">
        <v>62</v>
      </c>
      <c r="G27" t="str">
        <f t="shared" si="0"/>
        <v>NOK</v>
      </c>
      <c r="H27" s="1" t="str">
        <f>IFERROR(VLOOKUP(D27,Firmware!$A$1:$B$1000,2,FALSE),"Nontrouvé")</f>
        <v>Cupertino-17.9.6a</v>
      </c>
      <c r="I27" t="s">
        <v>44</v>
      </c>
      <c r="J27">
        <v>0</v>
      </c>
    </row>
    <row r="28" spans="1:10">
      <c r="A28" t="s">
        <v>89</v>
      </c>
      <c r="C28" t="s">
        <v>60</v>
      </c>
      <c r="D28" t="s">
        <v>21</v>
      </c>
      <c r="E28" t="s">
        <v>61</v>
      </c>
      <c r="F28" t="s">
        <v>62</v>
      </c>
      <c r="G28" t="str">
        <f t="shared" si="0"/>
        <v>NOK</v>
      </c>
      <c r="H28" s="1" t="str">
        <f>IFERROR(VLOOKUP(D28,Firmware!$A$1:$B$1000,2,FALSE),"Nontrouvé")</f>
        <v>Cupertino-17.9.6a</v>
      </c>
      <c r="I28" t="s">
        <v>44</v>
      </c>
      <c r="J28">
        <v>0</v>
      </c>
    </row>
    <row r="29" spans="1:10">
      <c r="A29" t="s">
        <v>90</v>
      </c>
      <c r="C29" t="s">
        <v>60</v>
      </c>
      <c r="D29" t="s">
        <v>21</v>
      </c>
      <c r="E29" t="s">
        <v>61</v>
      </c>
      <c r="F29" t="s">
        <v>62</v>
      </c>
      <c r="G29" t="str">
        <f t="shared" si="0"/>
        <v>NOK</v>
      </c>
      <c r="H29" s="1" t="str">
        <f>IFERROR(VLOOKUP(D29,Firmware!$A$1:$B$1000,2,FALSE),"Nontrouvé")</f>
        <v>Cupertino-17.9.6a</v>
      </c>
      <c r="I29" t="s">
        <v>44</v>
      </c>
      <c r="J29">
        <v>0</v>
      </c>
    </row>
    <row r="30" spans="1:10">
      <c r="A30" t="s">
        <v>91</v>
      </c>
      <c r="C30" t="s">
        <v>60</v>
      </c>
      <c r="D30" t="s">
        <v>21</v>
      </c>
      <c r="E30" t="s">
        <v>61</v>
      </c>
      <c r="F30" t="s">
        <v>62</v>
      </c>
      <c r="G30" t="str">
        <f t="shared" si="0"/>
        <v>NOK</v>
      </c>
      <c r="H30" s="1" t="str">
        <f>IFERROR(VLOOKUP(D30,Firmware!$A$1:$B$1000,2,FALSE),"Nontrouvé")</f>
        <v>Cupertino-17.9.6a</v>
      </c>
      <c r="I30" t="s">
        <v>44</v>
      </c>
      <c r="J30">
        <v>0</v>
      </c>
    </row>
    <row r="31" spans="1:10">
      <c r="A31" t="s">
        <v>92</v>
      </c>
      <c r="C31" t="s">
        <v>60</v>
      </c>
      <c r="D31" t="s">
        <v>21</v>
      </c>
      <c r="E31" t="s">
        <v>61</v>
      </c>
      <c r="F31" t="s">
        <v>62</v>
      </c>
      <c r="G31" t="str">
        <f t="shared" si="0"/>
        <v>NOK</v>
      </c>
      <c r="H31" s="1" t="str">
        <f>IFERROR(VLOOKUP(D31,Firmware!$A$1:$B$1000,2,FALSE),"Nontrouvé")</f>
        <v>Cupertino-17.9.6a</v>
      </c>
      <c r="I31" t="s">
        <v>44</v>
      </c>
      <c r="J31">
        <v>0</v>
      </c>
    </row>
    <row r="32" spans="1:10">
      <c r="A32" t="s">
        <v>93</v>
      </c>
      <c r="C32" t="s">
        <v>60</v>
      </c>
      <c r="D32" t="s">
        <v>21</v>
      </c>
      <c r="E32" t="s">
        <v>61</v>
      </c>
      <c r="F32" t="s">
        <v>62</v>
      </c>
      <c r="G32" t="str">
        <f t="shared" si="0"/>
        <v>NOK</v>
      </c>
      <c r="H32" s="1" t="str">
        <f>IFERROR(VLOOKUP(D32,Firmware!$A$1:$B$1000,2,FALSE),"Nontrouvé")</f>
        <v>Cupertino-17.9.6a</v>
      </c>
      <c r="I32" t="s">
        <v>44</v>
      </c>
      <c r="J32">
        <v>0</v>
      </c>
    </row>
    <row r="33" spans="1:10">
      <c r="A33" t="s">
        <v>94</v>
      </c>
      <c r="C33" t="s">
        <v>60</v>
      </c>
      <c r="D33" t="s">
        <v>21</v>
      </c>
      <c r="E33" t="s">
        <v>61</v>
      </c>
      <c r="F33" t="s">
        <v>62</v>
      </c>
      <c r="G33" t="str">
        <f t="shared" si="0"/>
        <v>NOK</v>
      </c>
      <c r="H33" s="1" t="str">
        <f>IFERROR(VLOOKUP(D33,Firmware!$A$1:$B$1000,2,FALSE),"Nontrouvé")</f>
        <v>Cupertino-17.9.6a</v>
      </c>
      <c r="I33" t="s">
        <v>44</v>
      </c>
      <c r="J33">
        <v>0</v>
      </c>
    </row>
    <row r="34" spans="1:10">
      <c r="A34" t="s">
        <v>95</v>
      </c>
      <c r="C34" t="s">
        <v>60</v>
      </c>
      <c r="D34" t="s">
        <v>21</v>
      </c>
      <c r="E34" t="s">
        <v>61</v>
      </c>
      <c r="F34" t="s">
        <v>62</v>
      </c>
      <c r="G34" t="str">
        <f t="shared" si="0"/>
        <v>NOK</v>
      </c>
      <c r="H34" s="1" t="str">
        <f>IFERROR(VLOOKUP(D34,Firmware!$A$1:$B$1000,2,FALSE),"Nontrouvé")</f>
        <v>Cupertino-17.9.6a</v>
      </c>
      <c r="I34" t="s">
        <v>44</v>
      </c>
      <c r="J34">
        <v>0</v>
      </c>
    </row>
    <row r="35" spans="1:10">
      <c r="A35" t="s">
        <v>96</v>
      </c>
      <c r="C35" t="s">
        <v>60</v>
      </c>
      <c r="D35" t="s">
        <v>21</v>
      </c>
      <c r="E35" t="s">
        <v>61</v>
      </c>
      <c r="F35" t="s">
        <v>62</v>
      </c>
      <c r="G35" t="str">
        <f t="shared" si="0"/>
        <v>NOK</v>
      </c>
      <c r="H35" s="1" t="str">
        <f>IFERROR(VLOOKUP(D35,Firmware!$A$1:$B$1000,2,FALSE),"Nontrouvé")</f>
        <v>Cupertino-17.9.6a</v>
      </c>
      <c r="I35" t="s">
        <v>44</v>
      </c>
      <c r="J35">
        <v>0</v>
      </c>
    </row>
    <row r="36" spans="1:10">
      <c r="A36" t="s">
        <v>97</v>
      </c>
      <c r="C36" t="s">
        <v>60</v>
      </c>
      <c r="D36" t="s">
        <v>21</v>
      </c>
      <c r="E36" t="s">
        <v>61</v>
      </c>
      <c r="F36" t="s">
        <v>62</v>
      </c>
      <c r="G36" t="str">
        <f t="shared" si="0"/>
        <v>NOK</v>
      </c>
      <c r="H36" s="1" t="str">
        <f>IFERROR(VLOOKUP(D36,Firmware!$A$1:$B$1000,2,FALSE),"Nontrouvé")</f>
        <v>Cupertino-17.9.6a</v>
      </c>
      <c r="I36" t="s">
        <v>44</v>
      </c>
      <c r="J36">
        <v>0</v>
      </c>
    </row>
    <row r="37" spans="1:10">
      <c r="A37" t="s">
        <v>98</v>
      </c>
      <c r="C37" t="s">
        <v>60</v>
      </c>
      <c r="D37" t="s">
        <v>21</v>
      </c>
      <c r="E37" t="s">
        <v>61</v>
      </c>
      <c r="F37" t="s">
        <v>62</v>
      </c>
      <c r="G37" t="str">
        <f t="shared" si="0"/>
        <v>NOK</v>
      </c>
      <c r="H37" s="1" t="str">
        <f>IFERROR(VLOOKUP(D37,Firmware!$A$1:$B$1000,2,FALSE),"Nontrouvé")</f>
        <v>Cupertino-17.9.6a</v>
      </c>
      <c r="I37" t="s">
        <v>44</v>
      </c>
      <c r="J37">
        <v>0</v>
      </c>
    </row>
    <row r="38" spans="1:10">
      <c r="A38" t="s">
        <v>99</v>
      </c>
      <c r="C38" t="s">
        <v>60</v>
      </c>
      <c r="D38" t="s">
        <v>21</v>
      </c>
      <c r="E38" t="s">
        <v>61</v>
      </c>
      <c r="F38" t="s">
        <v>62</v>
      </c>
      <c r="G38" t="str">
        <f t="shared" si="0"/>
        <v>NOK</v>
      </c>
      <c r="H38" t="str">
        <f>IFERROR(VLOOKUP(D38,Firmware!$A$1:$B$1000,2,FALSE),"Nontrouvé")</f>
        <v>Cupertino-17.9.6a</v>
      </c>
      <c r="I38" t="s">
        <v>44</v>
      </c>
      <c r="J38">
        <v>0</v>
      </c>
    </row>
    <row r="39" spans="1:10">
      <c r="A39" t="s">
        <v>100</v>
      </c>
      <c r="C39" t="s">
        <v>60</v>
      </c>
      <c r="D39" t="s">
        <v>21</v>
      </c>
      <c r="E39" t="s">
        <v>61</v>
      </c>
      <c r="F39" t="s">
        <v>62</v>
      </c>
      <c r="G39" t="str">
        <f t="shared" si="0"/>
        <v>NOK</v>
      </c>
      <c r="H39" t="str">
        <f>IFERROR(VLOOKUP(D39,Firmware!$A$1:$B$1000,2,FALSE),"Nontrouvé")</f>
        <v>Cupertino-17.9.6a</v>
      </c>
      <c r="I39" t="s">
        <v>44</v>
      </c>
      <c r="J39">
        <v>0</v>
      </c>
    </row>
    <row r="40" spans="1:10">
      <c r="A40" t="s">
        <v>101</v>
      </c>
      <c r="C40" t="s">
        <v>60</v>
      </c>
      <c r="D40" t="s">
        <v>21</v>
      </c>
      <c r="E40" t="s">
        <v>61</v>
      </c>
      <c r="F40" t="s">
        <v>62</v>
      </c>
      <c r="G40" t="str">
        <f t="shared" si="0"/>
        <v>NOK</v>
      </c>
      <c r="H40" t="str">
        <f>IFERROR(VLOOKUP(D40,Firmware!$A$1:$B$1000,2,FALSE),"Nontrouvé")</f>
        <v>Cupertino-17.9.6a</v>
      </c>
      <c r="I40" t="s">
        <v>44</v>
      </c>
      <c r="J40">
        <v>0</v>
      </c>
    </row>
    <row r="41" spans="1:10">
      <c r="A41" t="s">
        <v>102</v>
      </c>
      <c r="C41" t="s">
        <v>60</v>
      </c>
      <c r="D41" t="s">
        <v>21</v>
      </c>
      <c r="E41" t="s">
        <v>61</v>
      </c>
      <c r="F41" t="s">
        <v>62</v>
      </c>
      <c r="G41" t="str">
        <f t="shared" si="0"/>
        <v>NOK</v>
      </c>
      <c r="H41" t="str">
        <f>IFERROR(VLOOKUP(D41,Firmware!$A$1:$B$1000,2,FALSE),"Nontrouvé")</f>
        <v>Cupertino-17.9.6a</v>
      </c>
      <c r="I41" t="s">
        <v>44</v>
      </c>
      <c r="J41">
        <v>0</v>
      </c>
    </row>
    <row r="42" spans="1:10">
      <c r="A42" t="s">
        <v>103</v>
      </c>
      <c r="C42" t="s">
        <v>60</v>
      </c>
      <c r="D42" t="s">
        <v>21</v>
      </c>
      <c r="E42" t="s">
        <v>61</v>
      </c>
      <c r="F42" t="s">
        <v>62</v>
      </c>
      <c r="G42" t="str">
        <f t="shared" si="0"/>
        <v>NOK</v>
      </c>
      <c r="H42" t="str">
        <f>IFERROR(VLOOKUP(D42,Firmware!$A$1:$B$1000,2,FALSE),"Nontrouvé")</f>
        <v>Cupertino-17.9.6a</v>
      </c>
      <c r="I42" t="s">
        <v>44</v>
      </c>
      <c r="J42">
        <v>0</v>
      </c>
    </row>
    <row r="43" spans="1:10">
      <c r="A43" t="s">
        <v>104</v>
      </c>
      <c r="C43" t="s">
        <v>60</v>
      </c>
      <c r="D43" t="s">
        <v>21</v>
      </c>
      <c r="E43" t="s">
        <v>61</v>
      </c>
      <c r="F43" t="s">
        <v>62</v>
      </c>
      <c r="G43" t="str">
        <f t="shared" si="0"/>
        <v>NOK</v>
      </c>
      <c r="H43" t="str">
        <f>IFERROR(VLOOKUP(D43,Firmware!$A$1:$B$1000,2,FALSE),"Nontrouvé")</f>
        <v>Cupertino-17.9.6a</v>
      </c>
      <c r="I43" t="s">
        <v>44</v>
      </c>
      <c r="J43">
        <v>0</v>
      </c>
    </row>
    <row r="44" spans="1:10">
      <c r="A44" t="s">
        <v>105</v>
      </c>
      <c r="C44" t="s">
        <v>60</v>
      </c>
      <c r="D44" t="s">
        <v>21</v>
      </c>
      <c r="E44" t="s">
        <v>61</v>
      </c>
      <c r="F44" t="s">
        <v>62</v>
      </c>
      <c r="G44" t="str">
        <f t="shared" si="0"/>
        <v>NOK</v>
      </c>
      <c r="H44" t="str">
        <f>IFERROR(VLOOKUP(D44,Firmware!$A$1:$B$1000,2,FALSE),"Nontrouvé")</f>
        <v>Cupertino-17.9.6a</v>
      </c>
      <c r="I44" t="s">
        <v>44</v>
      </c>
      <c r="J44">
        <v>0</v>
      </c>
    </row>
    <row r="45" spans="1:10">
      <c r="A45" t="s">
        <v>106</v>
      </c>
      <c r="C45" t="s">
        <v>60</v>
      </c>
      <c r="D45" t="s">
        <v>21</v>
      </c>
      <c r="E45" t="s">
        <v>61</v>
      </c>
      <c r="F45" t="s">
        <v>62</v>
      </c>
      <c r="G45" t="str">
        <f t="shared" si="0"/>
        <v>NOK</v>
      </c>
      <c r="H45" t="str">
        <f>IFERROR(VLOOKUP(D45,Firmware!$A$1:$B$1000,2,FALSE),"Nontrouvé")</f>
        <v>Cupertino-17.9.6a</v>
      </c>
      <c r="I45" t="s">
        <v>44</v>
      </c>
      <c r="J45">
        <v>0</v>
      </c>
    </row>
    <row r="46" spans="1:10">
      <c r="A46" t="s">
        <v>107</v>
      </c>
      <c r="C46" t="s">
        <v>60</v>
      </c>
      <c r="D46" t="s">
        <v>21</v>
      </c>
      <c r="E46" t="s">
        <v>61</v>
      </c>
      <c r="F46" t="s">
        <v>62</v>
      </c>
      <c r="G46" t="str">
        <f t="shared" si="0"/>
        <v>NOK</v>
      </c>
      <c r="H46" t="str">
        <f>IFERROR(VLOOKUP(D46,Firmware!$A$1:$B$1000,2,FALSE),"Nontrouvé")</f>
        <v>Cupertino-17.9.6a</v>
      </c>
      <c r="I46" t="s">
        <v>44</v>
      </c>
      <c r="J46">
        <v>0</v>
      </c>
    </row>
    <row r="47" spans="1:10">
      <c r="A47" t="s">
        <v>108</v>
      </c>
      <c r="C47" t="s">
        <v>60</v>
      </c>
      <c r="D47" t="s">
        <v>21</v>
      </c>
      <c r="E47" t="s">
        <v>61</v>
      </c>
      <c r="F47" t="s">
        <v>62</v>
      </c>
      <c r="G47" t="str">
        <f t="shared" si="0"/>
        <v>NOK</v>
      </c>
      <c r="H47" t="str">
        <f>IFERROR(VLOOKUP(D47,Firmware!$A$1:$B$1000,2,FALSE),"Nontrouvé")</f>
        <v>Cupertino-17.9.6a</v>
      </c>
      <c r="I47" t="s">
        <v>44</v>
      </c>
      <c r="J47">
        <v>0</v>
      </c>
    </row>
    <row r="48" spans="1:10">
      <c r="A48" t="s">
        <v>109</v>
      </c>
      <c r="C48" t="s">
        <v>60</v>
      </c>
      <c r="D48" t="s">
        <v>21</v>
      </c>
      <c r="E48" t="s">
        <v>61</v>
      </c>
      <c r="F48" t="s">
        <v>62</v>
      </c>
      <c r="G48" t="str">
        <f t="shared" si="0"/>
        <v>NOK</v>
      </c>
      <c r="H48" t="str">
        <f>IFERROR(VLOOKUP(D48,Firmware!$A$1:$B$1000,2,FALSE),"Nontrouvé")</f>
        <v>Cupertino-17.9.6a</v>
      </c>
      <c r="I48" t="s">
        <v>44</v>
      </c>
      <c r="J48">
        <v>0</v>
      </c>
    </row>
    <row r="49" spans="1:10">
      <c r="A49" t="s">
        <v>110</v>
      </c>
      <c r="C49" t="s">
        <v>60</v>
      </c>
      <c r="D49" t="s">
        <v>21</v>
      </c>
      <c r="E49" t="s">
        <v>61</v>
      </c>
      <c r="F49" t="s">
        <v>62</v>
      </c>
      <c r="G49" t="str">
        <f t="shared" si="0"/>
        <v>NOK</v>
      </c>
      <c r="H49" t="str">
        <f>IFERROR(VLOOKUP(D49,Firmware!$A$1:$B$1000,2,FALSE),"Nontrouvé")</f>
        <v>Cupertino-17.9.6a</v>
      </c>
      <c r="I49" t="s">
        <v>44</v>
      </c>
      <c r="J49">
        <v>0</v>
      </c>
    </row>
  </sheetData>
  <conditionalFormatting sqref="A2:J1000">
    <cfRule type="expression" dxfId="41" priority="3">
      <formula>$J2=1</formula>
    </cfRule>
  </conditionalFormatting>
  <conditionalFormatting sqref="G2:G1000">
    <cfRule type="expression" dxfId="40" priority="1">
      <formula>$G2="OK"</formula>
    </cfRule>
  </conditionalFormatting>
  <conditionalFormatting sqref="I2:I1000">
    <cfRule type="expression" dxfId="39" priority="2">
      <formula>$I2="Stack"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4F3E2-14A3-4233-90C3-3156B59C6F7F}">
  <sheetPr codeName="Feuil8"/>
  <dimension ref="A1:K37"/>
  <sheetViews>
    <sheetView workbookViewId="0">
      <selection activeCell="D32" sqref="D32"/>
    </sheetView>
  </sheetViews>
  <sheetFormatPr baseColWidth="10" defaultColWidth="11.42578125" defaultRowHeight="15"/>
  <cols>
    <col min="1" max="1" width="14.7109375" bestFit="1" customWidth="1"/>
    <col min="2" max="2" width="11.5703125" bestFit="1" customWidth="1"/>
    <col min="3" max="3" width="13.42578125" bestFit="1" customWidth="1"/>
    <col min="4" max="4" width="31" bestFit="1" customWidth="1"/>
    <col min="5" max="5" width="18.42578125" bestFit="1" customWidth="1"/>
    <col min="6" max="6" width="7.140625" bestFit="1" customWidth="1"/>
    <col min="7" max="7" width="12.85546875" bestFit="1" customWidth="1"/>
    <col min="8" max="8" width="17.85546875" bestFit="1" customWidth="1"/>
    <col min="9" max="9" width="7.42578125" bestFit="1" customWidth="1"/>
    <col min="10" max="10" width="6.7109375" bestFit="1" customWidth="1"/>
  </cols>
  <sheetData>
    <row r="1" spans="1:11" ht="15.75" thickBot="1">
      <c r="A1" s="7" t="s">
        <v>25</v>
      </c>
      <c r="B1" s="7" t="s">
        <v>26</v>
      </c>
      <c r="C1" s="7" t="s">
        <v>27</v>
      </c>
      <c r="D1" s="8" t="s">
        <v>28</v>
      </c>
      <c r="E1" s="7" t="s">
        <v>1</v>
      </c>
      <c r="F1" s="7"/>
      <c r="G1" s="7"/>
      <c r="H1" s="7"/>
      <c r="I1" s="7" t="s">
        <v>279</v>
      </c>
      <c r="J1" s="7" t="s">
        <v>27</v>
      </c>
      <c r="K1" t="s">
        <v>28</v>
      </c>
    </row>
    <row r="2" spans="1:11">
      <c r="C2" t="e">
        <f>VLOOKUP(B2,I:K,2,FALSE)</f>
        <v>#N/A</v>
      </c>
      <c r="D2" t="str">
        <f>IF(E2=0,VLOOKUP(B2,I:K,3,FALSE),"")</f>
        <v/>
      </c>
      <c r="E2">
        <v>1</v>
      </c>
    </row>
    <row r="3" spans="1:11">
      <c r="H3" s="1"/>
    </row>
    <row r="4" spans="1:11">
      <c r="H4" s="1"/>
    </row>
    <row r="5" spans="1:11">
      <c r="H5" s="1"/>
    </row>
    <row r="6" spans="1:11">
      <c r="H6" s="1"/>
    </row>
    <row r="7" spans="1:11">
      <c r="H7" s="1"/>
    </row>
    <row r="8" spans="1:11">
      <c r="H8" s="1"/>
    </row>
    <row r="9" spans="1:11">
      <c r="H9" s="1"/>
    </row>
    <row r="10" spans="1:11">
      <c r="H10" s="1"/>
    </row>
    <row r="11" spans="1:11">
      <c r="H11" s="1"/>
    </row>
    <row r="12" spans="1:11">
      <c r="H12" s="1"/>
    </row>
    <row r="13" spans="1:11">
      <c r="H13" s="1"/>
    </row>
    <row r="14" spans="1:11">
      <c r="H14" s="1"/>
    </row>
    <row r="15" spans="1:11">
      <c r="H15" s="1"/>
    </row>
    <row r="16" spans="1:11">
      <c r="H16" s="1"/>
    </row>
    <row r="17" spans="8:8">
      <c r="H17" s="1"/>
    </row>
    <row r="18" spans="8:8">
      <c r="H18" s="1"/>
    </row>
    <row r="19" spans="8:8">
      <c r="H19" s="1"/>
    </row>
    <row r="20" spans="8:8">
      <c r="H20" s="1"/>
    </row>
    <row r="21" spans="8:8">
      <c r="H21" s="1"/>
    </row>
    <row r="22" spans="8:8">
      <c r="H22" s="1"/>
    </row>
    <row r="23" spans="8:8">
      <c r="H23" s="1"/>
    </row>
    <row r="24" spans="8:8">
      <c r="H24" s="1"/>
    </row>
    <row r="25" spans="8:8">
      <c r="H25" s="1"/>
    </row>
    <row r="26" spans="8:8">
      <c r="H26" s="1"/>
    </row>
    <row r="27" spans="8:8">
      <c r="H27" s="1"/>
    </row>
    <row r="28" spans="8:8">
      <c r="H28" s="1"/>
    </row>
    <row r="29" spans="8:8">
      <c r="H29" s="1"/>
    </row>
    <row r="30" spans="8:8">
      <c r="H30" s="1"/>
    </row>
    <row r="31" spans="8:8">
      <c r="H31" s="1"/>
    </row>
    <row r="32" spans="8:8">
      <c r="H32" s="1"/>
    </row>
    <row r="33" spans="8:8">
      <c r="H33" s="1"/>
    </row>
    <row r="34" spans="8:8">
      <c r="H34" s="1"/>
    </row>
    <row r="35" spans="8:8">
      <c r="H35" s="1"/>
    </row>
    <row r="36" spans="8:8">
      <c r="H36" s="1"/>
    </row>
    <row r="37" spans="8:8">
      <c r="H37" s="1"/>
    </row>
  </sheetData>
  <conditionalFormatting sqref="A2:J1000">
    <cfRule type="expression" dxfId="38" priority="3">
      <formula>$J2=1</formula>
    </cfRule>
  </conditionalFormatting>
  <conditionalFormatting sqref="G2:G1000">
    <cfRule type="expression" dxfId="37" priority="1">
      <formula>$G2="OK"</formula>
    </cfRule>
  </conditionalFormatting>
  <conditionalFormatting sqref="I2:I1000">
    <cfRule type="expression" dxfId="36" priority="2">
      <formula>$I2="Stack"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27D85-7C97-47AD-8683-8460AA53E870}">
  <sheetPr codeName="Feuil9"/>
  <dimension ref="A1:J60"/>
  <sheetViews>
    <sheetView workbookViewId="0">
      <selection activeCell="B2" sqref="B2:B60"/>
    </sheetView>
  </sheetViews>
  <sheetFormatPr baseColWidth="10" defaultColWidth="11.42578125" defaultRowHeight="15"/>
  <cols>
    <col min="1" max="1" width="14.7109375" bestFit="1" customWidth="1"/>
    <col min="2" max="2" width="11.5703125" bestFit="1" customWidth="1"/>
    <col min="3" max="3" width="13.42578125" bestFit="1" customWidth="1"/>
    <col min="4" max="4" width="31" bestFit="1" customWidth="1"/>
    <col min="5" max="5" width="18.42578125" bestFit="1" customWidth="1"/>
    <col min="6" max="6" width="7.140625" bestFit="1" customWidth="1"/>
    <col min="7" max="7" width="12.85546875" bestFit="1" customWidth="1"/>
    <col min="8" max="8" width="17.85546875" bestFit="1" customWidth="1"/>
    <col min="9" max="9" width="7.42578125" bestFit="1" customWidth="1"/>
    <col min="10" max="10" width="6.7109375" bestFit="1" customWidth="1"/>
  </cols>
  <sheetData>
    <row r="1" spans="1:10" ht="15.75" thickBot="1">
      <c r="A1" s="7" t="s">
        <v>30</v>
      </c>
      <c r="B1" s="7" t="s">
        <v>31</v>
      </c>
      <c r="C1" s="7" t="s">
        <v>32</v>
      </c>
      <c r="D1" s="8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  <c r="J1" s="7" t="s">
        <v>23</v>
      </c>
    </row>
    <row r="2" spans="1:10">
      <c r="A2" t="s">
        <v>280</v>
      </c>
      <c r="C2" t="s">
        <v>281</v>
      </c>
      <c r="D2" t="s">
        <v>282</v>
      </c>
      <c r="E2" t="s">
        <v>283</v>
      </c>
      <c r="F2" t="s">
        <v>62</v>
      </c>
      <c r="G2" t="str">
        <f>IF(E2=H2,"OK","NOK")</f>
        <v>NOK</v>
      </c>
      <c r="H2" t="str">
        <f>IFERROR(VLOOKUP(D2,Firmware!$A$2:$B$1000,2,FALSE),"Nontrouvé")</f>
        <v>WC.16.11.0024</v>
      </c>
      <c r="I2" t="s">
        <v>44</v>
      </c>
      <c r="J2">
        <v>0</v>
      </c>
    </row>
    <row r="3" spans="1:10">
      <c r="A3" t="s">
        <v>284</v>
      </c>
      <c r="C3" t="s">
        <v>281</v>
      </c>
      <c r="D3" t="s">
        <v>282</v>
      </c>
      <c r="E3" t="s">
        <v>285</v>
      </c>
      <c r="F3" t="s">
        <v>62</v>
      </c>
      <c r="G3" t="str">
        <f t="shared" ref="G3:G21" si="0">IF(E3=H3,"OK","NOK")</f>
        <v>NOK</v>
      </c>
      <c r="H3" t="str">
        <f>IFERROR(VLOOKUP(D3,Firmware!$A$2:$B$1000,2,FALSE),"Nontrouvé")</f>
        <v>WC.16.11.0024</v>
      </c>
      <c r="I3" t="s">
        <v>44</v>
      </c>
      <c r="J3">
        <v>0</v>
      </c>
    </row>
    <row r="4" spans="1:10">
      <c r="A4" t="s">
        <v>286</v>
      </c>
      <c r="C4" t="s">
        <v>281</v>
      </c>
      <c r="D4" t="s">
        <v>282</v>
      </c>
      <c r="E4" t="s">
        <v>285</v>
      </c>
      <c r="F4" t="s">
        <v>62</v>
      </c>
      <c r="G4" t="str">
        <f t="shared" si="0"/>
        <v>NOK</v>
      </c>
      <c r="H4" t="str">
        <f>IFERROR(VLOOKUP(D4,Firmware!$A$2:$B$1000,2,FALSE),"Nontrouvé")</f>
        <v>WC.16.11.0024</v>
      </c>
      <c r="I4" t="s">
        <v>44</v>
      </c>
      <c r="J4">
        <v>0</v>
      </c>
    </row>
    <row r="5" spans="1:10">
      <c r="A5" t="s">
        <v>287</v>
      </c>
      <c r="C5" t="s">
        <v>281</v>
      </c>
      <c r="D5" t="s">
        <v>282</v>
      </c>
      <c r="E5" t="s">
        <v>285</v>
      </c>
      <c r="F5" t="s">
        <v>62</v>
      </c>
      <c r="G5" t="str">
        <f t="shared" si="0"/>
        <v>NOK</v>
      </c>
      <c r="H5" t="str">
        <f>IFERROR(VLOOKUP(D5,Firmware!$A$2:$B$1000,2,FALSE),"Nontrouvé")</f>
        <v>WC.16.11.0024</v>
      </c>
      <c r="I5" t="s">
        <v>44</v>
      </c>
      <c r="J5">
        <v>0</v>
      </c>
    </row>
    <row r="6" spans="1:10">
      <c r="A6" t="s">
        <v>288</v>
      </c>
      <c r="C6" t="s">
        <v>281</v>
      </c>
      <c r="D6" t="s">
        <v>282</v>
      </c>
      <c r="E6" t="s">
        <v>285</v>
      </c>
      <c r="F6" t="s">
        <v>62</v>
      </c>
      <c r="G6" t="str">
        <f t="shared" si="0"/>
        <v>NOK</v>
      </c>
      <c r="H6" t="str">
        <f>IFERROR(VLOOKUP(D6,Firmware!$A$2:$B$1000,2,FALSE),"Nontrouvé")</f>
        <v>WC.16.11.0024</v>
      </c>
      <c r="I6" t="s">
        <v>44</v>
      </c>
      <c r="J6">
        <v>0</v>
      </c>
    </row>
    <row r="7" spans="1:10">
      <c r="A7" t="s">
        <v>289</v>
      </c>
      <c r="C7" t="s">
        <v>281</v>
      </c>
      <c r="D7" t="s">
        <v>282</v>
      </c>
      <c r="E7" t="s">
        <v>285</v>
      </c>
      <c r="F7" t="s">
        <v>62</v>
      </c>
      <c r="G7" t="str">
        <f t="shared" si="0"/>
        <v>NOK</v>
      </c>
      <c r="H7" t="str">
        <f>IFERROR(VLOOKUP(D7,Firmware!$A$2:$B$1000,2,FALSE),"Nontrouvé")</f>
        <v>WC.16.11.0024</v>
      </c>
      <c r="I7" t="s">
        <v>44</v>
      </c>
      <c r="J7">
        <v>0</v>
      </c>
    </row>
    <row r="8" spans="1:10">
      <c r="A8" t="s">
        <v>290</v>
      </c>
      <c r="C8" t="s">
        <v>281</v>
      </c>
      <c r="D8" t="s">
        <v>282</v>
      </c>
      <c r="E8" t="s">
        <v>285</v>
      </c>
      <c r="F8" t="s">
        <v>62</v>
      </c>
      <c r="G8" t="str">
        <f t="shared" si="0"/>
        <v>NOK</v>
      </c>
      <c r="H8" t="str">
        <f>IFERROR(VLOOKUP(D8,Firmware!$A$2:$B$1000,2,FALSE),"Nontrouvé")</f>
        <v>WC.16.11.0024</v>
      </c>
      <c r="I8" t="s">
        <v>44</v>
      </c>
      <c r="J8">
        <v>0</v>
      </c>
    </row>
    <row r="9" spans="1:10">
      <c r="A9" t="s">
        <v>291</v>
      </c>
      <c r="C9" t="s">
        <v>281</v>
      </c>
      <c r="D9" t="s">
        <v>282</v>
      </c>
      <c r="E9" t="s">
        <v>285</v>
      </c>
      <c r="F9" t="s">
        <v>62</v>
      </c>
      <c r="G9" t="str">
        <f t="shared" si="0"/>
        <v>NOK</v>
      </c>
      <c r="H9" t="str">
        <f>IFERROR(VLOOKUP(D9,Firmware!$A$2:$B$1000,2,FALSE),"Nontrouvé")</f>
        <v>WC.16.11.0024</v>
      </c>
      <c r="I9" t="s">
        <v>44</v>
      </c>
      <c r="J9">
        <v>0</v>
      </c>
    </row>
    <row r="10" spans="1:10">
      <c r="A10" t="s">
        <v>292</v>
      </c>
      <c r="C10" t="s">
        <v>281</v>
      </c>
      <c r="D10" t="s">
        <v>282</v>
      </c>
      <c r="E10" t="s">
        <v>285</v>
      </c>
      <c r="F10" t="s">
        <v>62</v>
      </c>
      <c r="G10" t="str">
        <f t="shared" si="0"/>
        <v>NOK</v>
      </c>
      <c r="H10" t="str">
        <f>IFERROR(VLOOKUP(D10,Firmware!$A$2:$B$1000,2,FALSE),"Nontrouvé")</f>
        <v>WC.16.11.0024</v>
      </c>
      <c r="I10" t="s">
        <v>44</v>
      </c>
      <c r="J10">
        <v>0</v>
      </c>
    </row>
    <row r="11" spans="1:10">
      <c r="A11" t="s">
        <v>293</v>
      </c>
      <c r="C11" t="s">
        <v>281</v>
      </c>
      <c r="D11" t="s">
        <v>282</v>
      </c>
      <c r="E11" t="s">
        <v>285</v>
      </c>
      <c r="F11" t="s">
        <v>62</v>
      </c>
      <c r="G11" t="str">
        <f t="shared" si="0"/>
        <v>NOK</v>
      </c>
      <c r="H11" t="str">
        <f>IFERROR(VLOOKUP(D11,Firmware!$A$2:$B$1000,2,FALSE),"Nontrouvé")</f>
        <v>WC.16.11.0024</v>
      </c>
      <c r="I11" t="s">
        <v>44</v>
      </c>
      <c r="J11">
        <v>0</v>
      </c>
    </row>
    <row r="12" spans="1:10">
      <c r="A12" t="s">
        <v>294</v>
      </c>
      <c r="C12" t="s">
        <v>281</v>
      </c>
      <c r="D12" t="s">
        <v>282</v>
      </c>
      <c r="E12" t="s">
        <v>285</v>
      </c>
      <c r="F12" t="s">
        <v>62</v>
      </c>
      <c r="G12" t="str">
        <f t="shared" si="0"/>
        <v>NOK</v>
      </c>
      <c r="H12" t="str">
        <f>IFERROR(VLOOKUP(D12,Firmware!$A$2:$B$1000,2,FALSE),"Nontrouvé")</f>
        <v>WC.16.11.0024</v>
      </c>
      <c r="I12" t="s">
        <v>44</v>
      </c>
      <c r="J12">
        <v>0</v>
      </c>
    </row>
    <row r="13" spans="1:10">
      <c r="A13" t="s">
        <v>295</v>
      </c>
      <c r="C13" t="s">
        <v>281</v>
      </c>
      <c r="D13" t="s">
        <v>282</v>
      </c>
      <c r="E13" t="s">
        <v>285</v>
      </c>
      <c r="F13" t="s">
        <v>62</v>
      </c>
      <c r="G13" t="str">
        <f t="shared" si="0"/>
        <v>NOK</v>
      </c>
      <c r="H13" t="str">
        <f>IFERROR(VLOOKUP(D13,Firmware!$A$2:$B$1000,2,FALSE),"Nontrouvé")</f>
        <v>WC.16.11.0024</v>
      </c>
      <c r="I13" t="s">
        <v>44</v>
      </c>
      <c r="J13">
        <v>0</v>
      </c>
    </row>
    <row r="14" spans="1:10">
      <c r="A14" t="s">
        <v>296</v>
      </c>
      <c r="C14" t="s">
        <v>281</v>
      </c>
      <c r="D14" t="s">
        <v>282</v>
      </c>
      <c r="E14" t="s">
        <v>285</v>
      </c>
      <c r="F14" t="s">
        <v>62</v>
      </c>
      <c r="G14" t="str">
        <f t="shared" si="0"/>
        <v>NOK</v>
      </c>
      <c r="H14" t="str">
        <f>IFERROR(VLOOKUP(D14,Firmware!$A$2:$B$1000,2,FALSE),"Nontrouvé")</f>
        <v>WC.16.11.0024</v>
      </c>
      <c r="I14" t="s">
        <v>44</v>
      </c>
      <c r="J14">
        <v>0</v>
      </c>
    </row>
    <row r="15" spans="1:10">
      <c r="A15" t="s">
        <v>297</v>
      </c>
      <c r="C15" t="s">
        <v>281</v>
      </c>
      <c r="D15" t="s">
        <v>282</v>
      </c>
      <c r="E15" t="s">
        <v>285</v>
      </c>
      <c r="F15" t="s">
        <v>62</v>
      </c>
      <c r="G15" t="str">
        <f t="shared" si="0"/>
        <v>NOK</v>
      </c>
      <c r="H15" t="str">
        <f>IFERROR(VLOOKUP(D15,Firmware!$A$2:$B$1000,2,FALSE),"Nontrouvé")</f>
        <v>WC.16.11.0024</v>
      </c>
      <c r="I15" t="s">
        <v>44</v>
      </c>
      <c r="J15">
        <v>0</v>
      </c>
    </row>
    <row r="16" spans="1:10">
      <c r="A16" t="s">
        <v>298</v>
      </c>
      <c r="C16" t="s">
        <v>281</v>
      </c>
      <c r="D16" t="s">
        <v>282</v>
      </c>
      <c r="E16" t="s">
        <v>285</v>
      </c>
      <c r="F16" t="s">
        <v>62</v>
      </c>
      <c r="G16" t="str">
        <f t="shared" si="0"/>
        <v>NOK</v>
      </c>
      <c r="H16" t="str">
        <f>IFERROR(VLOOKUP(D16,Firmware!$A$2:$B$1000,2,FALSE),"Nontrouvé")</f>
        <v>WC.16.11.0024</v>
      </c>
      <c r="I16" t="s">
        <v>44</v>
      </c>
      <c r="J16">
        <v>0</v>
      </c>
    </row>
    <row r="17" spans="1:10">
      <c r="A17" t="s">
        <v>299</v>
      </c>
      <c r="C17" t="s">
        <v>281</v>
      </c>
      <c r="D17" t="s">
        <v>282</v>
      </c>
      <c r="E17" t="s">
        <v>285</v>
      </c>
      <c r="F17" t="s">
        <v>62</v>
      </c>
      <c r="G17" t="str">
        <f t="shared" si="0"/>
        <v>NOK</v>
      </c>
      <c r="H17" t="str">
        <f>IFERROR(VLOOKUP(D17,Firmware!$A$2:$B$1000,2,FALSE),"Nontrouvé")</f>
        <v>WC.16.11.0024</v>
      </c>
      <c r="I17" t="s">
        <v>44</v>
      </c>
      <c r="J17">
        <v>0</v>
      </c>
    </row>
    <row r="18" spans="1:10">
      <c r="A18" t="s">
        <v>300</v>
      </c>
      <c r="C18" t="s">
        <v>281</v>
      </c>
      <c r="D18" t="s">
        <v>282</v>
      </c>
      <c r="E18" t="s">
        <v>285</v>
      </c>
      <c r="F18" t="s">
        <v>62</v>
      </c>
      <c r="G18" t="str">
        <f t="shared" si="0"/>
        <v>NOK</v>
      </c>
      <c r="H18" t="str">
        <f>IFERROR(VLOOKUP(D18,Firmware!$A$2:$B$1000,2,FALSE),"Nontrouvé")</f>
        <v>WC.16.11.0024</v>
      </c>
      <c r="I18" t="s">
        <v>44</v>
      </c>
      <c r="J18">
        <v>0</v>
      </c>
    </row>
    <row r="19" spans="1:10">
      <c r="A19" t="s">
        <v>301</v>
      </c>
      <c r="C19" t="s">
        <v>281</v>
      </c>
      <c r="D19" t="s">
        <v>282</v>
      </c>
      <c r="E19" t="s">
        <v>285</v>
      </c>
      <c r="F19" t="s">
        <v>62</v>
      </c>
      <c r="G19" t="str">
        <f t="shared" si="0"/>
        <v>NOK</v>
      </c>
      <c r="H19" t="str">
        <f>IFERROR(VLOOKUP(D19,Firmware!$A$2:$B$1000,2,FALSE),"Nontrouvé")</f>
        <v>WC.16.11.0024</v>
      </c>
      <c r="I19" t="s">
        <v>44</v>
      </c>
      <c r="J19">
        <v>0</v>
      </c>
    </row>
    <row r="20" spans="1:10">
      <c r="A20" t="s">
        <v>302</v>
      </c>
      <c r="C20" t="s">
        <v>281</v>
      </c>
      <c r="D20" t="s">
        <v>282</v>
      </c>
      <c r="E20" t="s">
        <v>285</v>
      </c>
      <c r="F20" t="s">
        <v>62</v>
      </c>
      <c r="G20" t="str">
        <f t="shared" si="0"/>
        <v>NOK</v>
      </c>
      <c r="H20" t="str">
        <f>IFERROR(VLOOKUP(D20,Firmware!$A$2:$B$1000,2,FALSE),"Nontrouvé")</f>
        <v>WC.16.11.0024</v>
      </c>
      <c r="I20" t="s">
        <v>44</v>
      </c>
      <c r="J20">
        <v>0</v>
      </c>
    </row>
    <row r="21" spans="1:10">
      <c r="A21" t="s">
        <v>303</v>
      </c>
      <c r="C21" t="s">
        <v>281</v>
      </c>
      <c r="D21" t="s">
        <v>282</v>
      </c>
      <c r="E21" t="s">
        <v>285</v>
      </c>
      <c r="F21" t="s">
        <v>62</v>
      </c>
      <c r="G21" t="str">
        <f t="shared" si="0"/>
        <v>NOK</v>
      </c>
      <c r="H21" t="str">
        <f>IFERROR(VLOOKUP(D21,Firmware!$A$2:$B$1000,2,FALSE),"Nontrouvé")</f>
        <v>WC.16.11.0024</v>
      </c>
      <c r="I21" t="s">
        <v>44</v>
      </c>
      <c r="J21">
        <v>0</v>
      </c>
    </row>
    <row r="22" spans="1:10">
      <c r="A22" t="s">
        <v>304</v>
      </c>
      <c r="C22" t="s">
        <v>206</v>
      </c>
      <c r="D22">
        <v>6405</v>
      </c>
      <c r="E22" t="s">
        <v>269</v>
      </c>
      <c r="F22" t="s">
        <v>62</v>
      </c>
      <c r="G22" t="str">
        <f t="shared" ref="G22:G60" si="1">IF(E22=H22,"OK","NOK")</f>
        <v>NOK</v>
      </c>
      <c r="H22" t="str">
        <f>IFERROR(VLOOKUP(D22,Firmware!$A$2:$B$1000,2,FALSE),"Nontrouvé")</f>
        <v>Nontrouvé</v>
      </c>
      <c r="I22" t="s">
        <v>44</v>
      </c>
      <c r="J22">
        <v>1</v>
      </c>
    </row>
    <row r="23" spans="1:10">
      <c r="A23" t="s">
        <v>305</v>
      </c>
      <c r="C23" t="s">
        <v>281</v>
      </c>
      <c r="D23" t="s">
        <v>282</v>
      </c>
      <c r="E23" t="s">
        <v>285</v>
      </c>
      <c r="F23" t="s">
        <v>62</v>
      </c>
      <c r="G23" t="str">
        <f t="shared" si="1"/>
        <v>NOK</v>
      </c>
      <c r="H23" t="str">
        <f>IFERROR(VLOOKUP(D23,Firmware!$A$2:$B$1000,2,FALSE),"Nontrouvé")</f>
        <v>WC.16.11.0024</v>
      </c>
      <c r="I23" t="s">
        <v>44</v>
      </c>
      <c r="J23">
        <v>0</v>
      </c>
    </row>
    <row r="24" spans="1:10">
      <c r="A24" t="s">
        <v>306</v>
      </c>
      <c r="C24" t="s">
        <v>281</v>
      </c>
      <c r="D24" t="s">
        <v>282</v>
      </c>
      <c r="E24" t="s">
        <v>285</v>
      </c>
      <c r="F24" t="s">
        <v>62</v>
      </c>
      <c r="G24" t="str">
        <f t="shared" si="1"/>
        <v>NOK</v>
      </c>
      <c r="H24" t="str">
        <f>IFERROR(VLOOKUP(D24,Firmware!$A$2:$B$1000,2,FALSE),"Nontrouvé")</f>
        <v>WC.16.11.0024</v>
      </c>
      <c r="I24" t="s">
        <v>44</v>
      </c>
      <c r="J24">
        <v>0</v>
      </c>
    </row>
    <row r="25" spans="1:10">
      <c r="A25" t="s">
        <v>307</v>
      </c>
      <c r="C25" t="s">
        <v>281</v>
      </c>
      <c r="D25" t="s">
        <v>282</v>
      </c>
      <c r="E25" t="s">
        <v>285</v>
      </c>
      <c r="F25" t="s">
        <v>62</v>
      </c>
      <c r="G25" t="str">
        <f t="shared" si="1"/>
        <v>NOK</v>
      </c>
      <c r="H25" t="str">
        <f>IFERROR(VLOOKUP(D25,Firmware!$A$2:$B$1000,2,FALSE),"Nontrouvé")</f>
        <v>WC.16.11.0024</v>
      </c>
      <c r="I25" t="s">
        <v>44</v>
      </c>
      <c r="J25">
        <v>0</v>
      </c>
    </row>
    <row r="26" spans="1:10">
      <c r="A26" t="s">
        <v>308</v>
      </c>
      <c r="C26" t="s">
        <v>281</v>
      </c>
      <c r="D26" t="s">
        <v>282</v>
      </c>
      <c r="E26" t="s">
        <v>285</v>
      </c>
      <c r="F26" t="s">
        <v>62</v>
      </c>
      <c r="G26" t="str">
        <f t="shared" si="1"/>
        <v>NOK</v>
      </c>
      <c r="H26" t="str">
        <f>IFERROR(VLOOKUP(D26,Firmware!$A$2:$B$1000,2,FALSE),"Nontrouvé")</f>
        <v>WC.16.11.0024</v>
      </c>
      <c r="I26" t="s">
        <v>44</v>
      </c>
      <c r="J26">
        <v>0</v>
      </c>
    </row>
    <row r="27" spans="1:10">
      <c r="A27" t="s">
        <v>309</v>
      </c>
      <c r="C27" t="s">
        <v>281</v>
      </c>
      <c r="D27" t="s">
        <v>282</v>
      </c>
      <c r="E27" t="s">
        <v>285</v>
      </c>
      <c r="F27" t="s">
        <v>62</v>
      </c>
      <c r="G27" t="str">
        <f t="shared" si="1"/>
        <v>NOK</v>
      </c>
      <c r="H27" t="str">
        <f>IFERROR(VLOOKUP(D27,Firmware!$A$2:$B$1000,2,FALSE),"Nontrouvé")</f>
        <v>WC.16.11.0024</v>
      </c>
      <c r="I27" t="s">
        <v>44</v>
      </c>
      <c r="J27">
        <v>0</v>
      </c>
    </row>
    <row r="28" spans="1:10">
      <c r="A28" t="s">
        <v>310</v>
      </c>
      <c r="C28" t="s">
        <v>281</v>
      </c>
      <c r="D28" t="s">
        <v>282</v>
      </c>
      <c r="E28" t="s">
        <v>285</v>
      </c>
      <c r="F28" t="s">
        <v>62</v>
      </c>
      <c r="G28" t="str">
        <f t="shared" si="1"/>
        <v>NOK</v>
      </c>
      <c r="H28" t="str">
        <f>IFERROR(VLOOKUP(D28,Firmware!$A$2:$B$1000,2,FALSE),"Nontrouvé")</f>
        <v>WC.16.11.0024</v>
      </c>
      <c r="I28" t="s">
        <v>44</v>
      </c>
      <c r="J28">
        <v>0</v>
      </c>
    </row>
    <row r="29" spans="1:10">
      <c r="A29" t="s">
        <v>311</v>
      </c>
      <c r="C29" t="s">
        <v>281</v>
      </c>
      <c r="D29" t="s">
        <v>282</v>
      </c>
      <c r="E29" t="s">
        <v>285</v>
      </c>
      <c r="F29" t="s">
        <v>62</v>
      </c>
      <c r="G29" t="str">
        <f t="shared" si="1"/>
        <v>NOK</v>
      </c>
      <c r="H29" t="str">
        <f>IFERROR(VLOOKUP(D29,Firmware!$A$2:$B$1000,2,FALSE),"Nontrouvé")</f>
        <v>WC.16.11.0024</v>
      </c>
      <c r="I29" t="s">
        <v>44</v>
      </c>
      <c r="J29">
        <v>0</v>
      </c>
    </row>
    <row r="30" spans="1:10">
      <c r="A30" t="s">
        <v>312</v>
      </c>
      <c r="C30" t="s">
        <v>281</v>
      </c>
      <c r="D30" t="s">
        <v>282</v>
      </c>
      <c r="E30" t="s">
        <v>285</v>
      </c>
      <c r="F30" t="s">
        <v>62</v>
      </c>
      <c r="G30" t="str">
        <f t="shared" si="1"/>
        <v>NOK</v>
      </c>
      <c r="H30" t="str">
        <f>IFERROR(VLOOKUP(D30,Firmware!$A$2:$B$1000,2,FALSE),"Nontrouvé")</f>
        <v>WC.16.11.0024</v>
      </c>
      <c r="I30" t="s">
        <v>44</v>
      </c>
      <c r="J30">
        <v>0</v>
      </c>
    </row>
    <row r="31" spans="1:10">
      <c r="A31" t="s">
        <v>313</v>
      </c>
      <c r="C31" t="s">
        <v>281</v>
      </c>
      <c r="D31" t="s">
        <v>282</v>
      </c>
      <c r="E31" t="s">
        <v>285</v>
      </c>
      <c r="F31" t="s">
        <v>62</v>
      </c>
      <c r="G31" t="str">
        <f t="shared" si="1"/>
        <v>NOK</v>
      </c>
      <c r="H31" t="str">
        <f>IFERROR(VLOOKUP(D31,Firmware!$A$2:$B$1000,2,FALSE),"Nontrouvé")</f>
        <v>WC.16.11.0024</v>
      </c>
      <c r="I31" t="s">
        <v>44</v>
      </c>
      <c r="J31">
        <v>0</v>
      </c>
    </row>
    <row r="32" spans="1:10">
      <c r="A32" t="s">
        <v>314</v>
      </c>
      <c r="C32" t="s">
        <v>281</v>
      </c>
      <c r="D32" t="s">
        <v>282</v>
      </c>
      <c r="E32" t="s">
        <v>285</v>
      </c>
      <c r="F32" t="s">
        <v>62</v>
      </c>
      <c r="G32" t="str">
        <f t="shared" si="1"/>
        <v>NOK</v>
      </c>
      <c r="H32" t="str">
        <f>IFERROR(VLOOKUP(D32,Firmware!$A$2:$B$1000,2,FALSE),"Nontrouvé")</f>
        <v>WC.16.11.0024</v>
      </c>
      <c r="I32" t="s">
        <v>44</v>
      </c>
      <c r="J32">
        <v>0</v>
      </c>
    </row>
    <row r="33" spans="1:10">
      <c r="A33" t="s">
        <v>315</v>
      </c>
      <c r="C33" t="s">
        <v>281</v>
      </c>
      <c r="D33" t="s">
        <v>282</v>
      </c>
      <c r="E33" t="s">
        <v>285</v>
      </c>
      <c r="F33" t="s">
        <v>62</v>
      </c>
      <c r="G33" t="str">
        <f t="shared" si="1"/>
        <v>NOK</v>
      </c>
      <c r="H33" t="str">
        <f>IFERROR(VLOOKUP(D33,Firmware!$A$2:$B$1000,2,FALSE),"Nontrouvé")</f>
        <v>WC.16.11.0024</v>
      </c>
      <c r="I33" t="s">
        <v>44</v>
      </c>
      <c r="J33">
        <v>0</v>
      </c>
    </row>
    <row r="34" spans="1:10">
      <c r="A34" t="s">
        <v>316</v>
      </c>
      <c r="C34" t="s">
        <v>281</v>
      </c>
      <c r="D34" t="s">
        <v>282</v>
      </c>
      <c r="E34" t="s">
        <v>285</v>
      </c>
      <c r="F34" t="s">
        <v>62</v>
      </c>
      <c r="G34" t="str">
        <f t="shared" si="1"/>
        <v>NOK</v>
      </c>
      <c r="H34" t="str">
        <f>IFERROR(VLOOKUP(D34,Firmware!$A$2:$B$1000,2,FALSE),"Nontrouvé")</f>
        <v>WC.16.11.0024</v>
      </c>
      <c r="I34" t="s">
        <v>44</v>
      </c>
      <c r="J34">
        <v>0</v>
      </c>
    </row>
    <row r="35" spans="1:10">
      <c r="A35" t="s">
        <v>317</v>
      </c>
      <c r="C35" t="s">
        <v>281</v>
      </c>
      <c r="D35" t="s">
        <v>282</v>
      </c>
      <c r="E35" t="s">
        <v>285</v>
      </c>
      <c r="F35" t="s">
        <v>62</v>
      </c>
      <c r="G35" t="str">
        <f t="shared" si="1"/>
        <v>NOK</v>
      </c>
      <c r="H35" t="str">
        <f>IFERROR(VLOOKUP(D35,Firmware!$A$2:$B$1000,2,FALSE),"Nontrouvé")</f>
        <v>WC.16.11.0024</v>
      </c>
      <c r="I35" t="s">
        <v>44</v>
      </c>
      <c r="J35">
        <v>0</v>
      </c>
    </row>
    <row r="36" spans="1:10">
      <c r="A36" t="s">
        <v>318</v>
      </c>
      <c r="C36" t="s">
        <v>281</v>
      </c>
      <c r="D36" t="s">
        <v>282</v>
      </c>
      <c r="E36" t="s">
        <v>285</v>
      </c>
      <c r="F36" t="s">
        <v>62</v>
      </c>
      <c r="G36" t="str">
        <f t="shared" si="1"/>
        <v>NOK</v>
      </c>
      <c r="H36" t="str">
        <f>IFERROR(VLOOKUP(D36,Firmware!$A$2:$B$1000,2,FALSE),"Nontrouvé")</f>
        <v>WC.16.11.0024</v>
      </c>
      <c r="I36" t="s">
        <v>44</v>
      </c>
      <c r="J36">
        <v>0</v>
      </c>
    </row>
    <row r="37" spans="1:10">
      <c r="A37" t="s">
        <v>319</v>
      </c>
      <c r="C37" t="s">
        <v>281</v>
      </c>
      <c r="D37" t="s">
        <v>282</v>
      </c>
      <c r="E37" t="s">
        <v>285</v>
      </c>
      <c r="F37" t="s">
        <v>62</v>
      </c>
      <c r="G37" t="str">
        <f t="shared" si="1"/>
        <v>NOK</v>
      </c>
      <c r="H37" t="str">
        <f>IFERROR(VLOOKUP(D37,Firmware!$A$2:$B$1000,2,FALSE),"Nontrouvé")</f>
        <v>WC.16.11.0024</v>
      </c>
      <c r="I37" t="s">
        <v>44</v>
      </c>
      <c r="J37">
        <v>0</v>
      </c>
    </row>
    <row r="38" spans="1:10">
      <c r="A38" t="s">
        <v>320</v>
      </c>
      <c r="C38" t="s">
        <v>281</v>
      </c>
      <c r="D38" t="s">
        <v>282</v>
      </c>
      <c r="E38" t="s">
        <v>285</v>
      </c>
      <c r="F38" t="s">
        <v>62</v>
      </c>
      <c r="G38" t="str">
        <f t="shared" si="1"/>
        <v>NOK</v>
      </c>
      <c r="H38" t="str">
        <f>IFERROR(VLOOKUP(D38,Firmware!$A$2:$B$1000,2,FALSE),"Nontrouvé")</f>
        <v>WC.16.11.0024</v>
      </c>
      <c r="I38" t="s">
        <v>44</v>
      </c>
      <c r="J38">
        <v>0</v>
      </c>
    </row>
    <row r="39" spans="1:10">
      <c r="A39" t="s">
        <v>321</v>
      </c>
      <c r="C39" t="s">
        <v>281</v>
      </c>
      <c r="D39" t="s">
        <v>282</v>
      </c>
      <c r="E39" t="s">
        <v>285</v>
      </c>
      <c r="F39" t="s">
        <v>62</v>
      </c>
      <c r="G39" t="str">
        <f t="shared" si="1"/>
        <v>NOK</v>
      </c>
      <c r="H39" t="str">
        <f>IFERROR(VLOOKUP(D39,Firmware!$A$2:$B$1000,2,FALSE),"Nontrouvé")</f>
        <v>WC.16.11.0024</v>
      </c>
      <c r="I39" t="s">
        <v>44</v>
      </c>
      <c r="J39">
        <v>0</v>
      </c>
    </row>
    <row r="40" spans="1:10">
      <c r="A40" t="s">
        <v>322</v>
      </c>
      <c r="C40" t="s">
        <v>281</v>
      </c>
      <c r="D40" t="s">
        <v>282</v>
      </c>
      <c r="E40" t="s">
        <v>285</v>
      </c>
      <c r="F40" t="s">
        <v>62</v>
      </c>
      <c r="G40" t="str">
        <f t="shared" si="1"/>
        <v>NOK</v>
      </c>
      <c r="H40" t="str">
        <f>IFERROR(VLOOKUP(D40,Firmware!$A$2:$B$1000,2,FALSE),"Nontrouvé")</f>
        <v>WC.16.11.0024</v>
      </c>
      <c r="I40" t="s">
        <v>44</v>
      </c>
      <c r="J40">
        <v>0</v>
      </c>
    </row>
    <row r="41" spans="1:10">
      <c r="A41" t="s">
        <v>323</v>
      </c>
      <c r="C41" t="s">
        <v>281</v>
      </c>
      <c r="D41" t="s">
        <v>282</v>
      </c>
      <c r="E41" t="s">
        <v>324</v>
      </c>
      <c r="F41" t="s">
        <v>62</v>
      </c>
      <c r="G41" t="str">
        <f t="shared" si="1"/>
        <v>NOK</v>
      </c>
      <c r="H41" t="str">
        <f>IFERROR(VLOOKUP(D41,Firmware!$A$2:$B$1000,2,FALSE),"Nontrouvé")</f>
        <v>WC.16.11.0024</v>
      </c>
      <c r="I41" t="s">
        <v>44</v>
      </c>
      <c r="J41">
        <v>0</v>
      </c>
    </row>
    <row r="42" spans="1:10">
      <c r="A42" t="s">
        <v>325</v>
      </c>
      <c r="C42" t="s">
        <v>281</v>
      </c>
      <c r="D42" t="s">
        <v>282</v>
      </c>
      <c r="E42" t="s">
        <v>285</v>
      </c>
      <c r="F42" t="s">
        <v>62</v>
      </c>
      <c r="G42" t="str">
        <f t="shared" si="1"/>
        <v>NOK</v>
      </c>
      <c r="H42" t="str">
        <f>IFERROR(VLOOKUP(D42,Firmware!$A$2:$B$1000,2,FALSE),"Nontrouvé")</f>
        <v>WC.16.11.0024</v>
      </c>
      <c r="I42" t="s">
        <v>44</v>
      </c>
      <c r="J42">
        <v>0</v>
      </c>
    </row>
    <row r="43" spans="1:10">
      <c r="A43" t="s">
        <v>326</v>
      </c>
      <c r="C43" t="s">
        <v>281</v>
      </c>
      <c r="D43" t="s">
        <v>282</v>
      </c>
      <c r="E43" t="s">
        <v>285</v>
      </c>
      <c r="F43" t="s">
        <v>62</v>
      </c>
      <c r="G43" t="str">
        <f t="shared" si="1"/>
        <v>NOK</v>
      </c>
      <c r="H43" t="str">
        <f>IFERROR(VLOOKUP(D43,Firmware!$A$2:$B$1000,2,FALSE),"Nontrouvé")</f>
        <v>WC.16.11.0024</v>
      </c>
      <c r="I43" t="s">
        <v>44</v>
      </c>
      <c r="J43">
        <v>0</v>
      </c>
    </row>
    <row r="44" spans="1:10">
      <c r="A44" t="s">
        <v>327</v>
      </c>
      <c r="C44" t="s">
        <v>281</v>
      </c>
      <c r="D44" t="s">
        <v>282</v>
      </c>
      <c r="E44" t="s">
        <v>285</v>
      </c>
      <c r="F44" t="s">
        <v>62</v>
      </c>
      <c r="G44" t="str">
        <f t="shared" si="1"/>
        <v>NOK</v>
      </c>
      <c r="H44" t="str">
        <f>IFERROR(VLOOKUP(D44,Firmware!$A$2:$B$1000,2,FALSE),"Nontrouvé")</f>
        <v>WC.16.11.0024</v>
      </c>
      <c r="I44" t="s">
        <v>44</v>
      </c>
      <c r="J44">
        <v>0</v>
      </c>
    </row>
    <row r="45" spans="1:10">
      <c r="A45" t="s">
        <v>328</v>
      </c>
      <c r="C45" t="s">
        <v>281</v>
      </c>
      <c r="D45" t="s">
        <v>282</v>
      </c>
      <c r="E45" t="s">
        <v>285</v>
      </c>
      <c r="F45" t="s">
        <v>62</v>
      </c>
      <c r="G45" t="str">
        <f t="shared" si="1"/>
        <v>NOK</v>
      </c>
      <c r="H45" t="str">
        <f>IFERROR(VLOOKUP(D45,Firmware!$A$2:$B$1000,2,FALSE),"Nontrouvé")</f>
        <v>WC.16.11.0024</v>
      </c>
      <c r="I45" t="s">
        <v>44</v>
      </c>
      <c r="J45">
        <v>0</v>
      </c>
    </row>
    <row r="46" spans="1:10">
      <c r="A46" t="s">
        <v>329</v>
      </c>
      <c r="C46" t="s">
        <v>281</v>
      </c>
      <c r="D46" t="s">
        <v>282</v>
      </c>
      <c r="E46" t="s">
        <v>285</v>
      </c>
      <c r="F46" t="s">
        <v>62</v>
      </c>
      <c r="G46" t="str">
        <f t="shared" si="1"/>
        <v>NOK</v>
      </c>
      <c r="H46" t="str">
        <f>IFERROR(VLOOKUP(D46,Firmware!$A$2:$B$1000,2,FALSE),"Nontrouvé")</f>
        <v>WC.16.11.0024</v>
      </c>
      <c r="I46" t="s">
        <v>44</v>
      </c>
      <c r="J46">
        <v>0</v>
      </c>
    </row>
    <row r="47" spans="1:10">
      <c r="A47" t="s">
        <v>330</v>
      </c>
      <c r="C47" t="s">
        <v>281</v>
      </c>
      <c r="D47" t="s">
        <v>282</v>
      </c>
      <c r="E47" t="s">
        <v>285</v>
      </c>
      <c r="F47" t="s">
        <v>62</v>
      </c>
      <c r="G47" t="str">
        <f t="shared" si="1"/>
        <v>NOK</v>
      </c>
      <c r="H47" t="str">
        <f>IFERROR(VLOOKUP(D47,Firmware!$A$2:$B$1000,2,FALSE),"Nontrouvé")</f>
        <v>WC.16.11.0024</v>
      </c>
      <c r="I47" t="s">
        <v>44</v>
      </c>
      <c r="J47">
        <v>0</v>
      </c>
    </row>
    <row r="48" spans="1:10">
      <c r="A48" t="s">
        <v>331</v>
      </c>
      <c r="C48" t="s">
        <v>281</v>
      </c>
      <c r="D48" t="s">
        <v>282</v>
      </c>
      <c r="E48" t="s">
        <v>285</v>
      </c>
      <c r="F48" t="s">
        <v>62</v>
      </c>
      <c r="G48" t="str">
        <f t="shared" si="1"/>
        <v>NOK</v>
      </c>
      <c r="H48" t="str">
        <f>IFERROR(VLOOKUP(D48,Firmware!$A$2:$B$1000,2,FALSE),"Nontrouvé")</f>
        <v>WC.16.11.0024</v>
      </c>
      <c r="I48" t="s">
        <v>44</v>
      </c>
      <c r="J48">
        <v>0</v>
      </c>
    </row>
    <row r="49" spans="1:10">
      <c r="A49" t="s">
        <v>332</v>
      </c>
      <c r="C49" t="s">
        <v>206</v>
      </c>
      <c r="D49">
        <v>6200</v>
      </c>
      <c r="E49" t="s">
        <v>333</v>
      </c>
      <c r="F49" t="s">
        <v>62</v>
      </c>
      <c r="G49" t="str">
        <f t="shared" si="1"/>
        <v>NOK</v>
      </c>
      <c r="H49" t="str">
        <f>IFERROR(VLOOKUP(D49,Firmware!$A$2:$B$1000,2,FALSE),"Nontrouvé")</f>
        <v>ML.10.13.1080</v>
      </c>
      <c r="I49" t="s">
        <v>44</v>
      </c>
      <c r="J49">
        <v>0</v>
      </c>
    </row>
    <row r="50" spans="1:10">
      <c r="A50" t="s">
        <v>334</v>
      </c>
      <c r="C50" t="s">
        <v>206</v>
      </c>
      <c r="D50">
        <v>6200</v>
      </c>
      <c r="E50" t="s">
        <v>333</v>
      </c>
      <c r="F50" t="s">
        <v>62</v>
      </c>
      <c r="G50" t="str">
        <f t="shared" si="1"/>
        <v>NOK</v>
      </c>
      <c r="H50" t="str">
        <f>IFERROR(VLOOKUP(D50,Firmware!$A$2:$B$1000,2,FALSE),"Nontrouvé")</f>
        <v>ML.10.13.1080</v>
      </c>
      <c r="I50" t="s">
        <v>44</v>
      </c>
      <c r="J50">
        <v>0</v>
      </c>
    </row>
    <row r="51" spans="1:10">
      <c r="A51" t="s">
        <v>335</v>
      </c>
      <c r="C51" t="s">
        <v>206</v>
      </c>
      <c r="D51">
        <v>6200</v>
      </c>
      <c r="E51" t="s">
        <v>333</v>
      </c>
      <c r="F51" t="s">
        <v>62</v>
      </c>
      <c r="G51" t="str">
        <f t="shared" si="1"/>
        <v>NOK</v>
      </c>
      <c r="H51" t="str">
        <f>IFERROR(VLOOKUP(D51,Firmware!$A$2:$B$1000,2,FALSE),"Nontrouvé")</f>
        <v>ML.10.13.1080</v>
      </c>
      <c r="I51" t="s">
        <v>44</v>
      </c>
      <c r="J51">
        <v>0</v>
      </c>
    </row>
    <row r="52" spans="1:10">
      <c r="A52" t="s">
        <v>336</v>
      </c>
      <c r="C52" t="s">
        <v>206</v>
      </c>
      <c r="D52">
        <v>6200</v>
      </c>
      <c r="E52" t="s">
        <v>333</v>
      </c>
      <c r="F52" t="s">
        <v>62</v>
      </c>
      <c r="G52" t="str">
        <f t="shared" si="1"/>
        <v>NOK</v>
      </c>
      <c r="H52" t="str">
        <f>IFERROR(VLOOKUP(D52,Firmware!$A$2:$B$1000,2,FALSE),"Nontrouvé")</f>
        <v>ML.10.13.1080</v>
      </c>
      <c r="I52" t="s">
        <v>44</v>
      </c>
      <c r="J52">
        <v>0</v>
      </c>
    </row>
    <row r="53" spans="1:10">
      <c r="A53" t="s">
        <v>337</v>
      </c>
      <c r="C53" t="s">
        <v>206</v>
      </c>
      <c r="D53">
        <v>6200</v>
      </c>
      <c r="E53" t="s">
        <v>333</v>
      </c>
      <c r="F53" t="s">
        <v>62</v>
      </c>
      <c r="G53" t="str">
        <f t="shared" si="1"/>
        <v>NOK</v>
      </c>
      <c r="H53" t="str">
        <f>IFERROR(VLOOKUP(D53,Firmware!$A$2:$B$1000,2,FALSE),"Nontrouvé")</f>
        <v>ML.10.13.1080</v>
      </c>
      <c r="I53" t="s">
        <v>44</v>
      </c>
      <c r="J53">
        <v>0</v>
      </c>
    </row>
    <row r="54" spans="1:10">
      <c r="A54" t="s">
        <v>338</v>
      </c>
      <c r="C54" t="s">
        <v>206</v>
      </c>
      <c r="D54">
        <v>6200</v>
      </c>
      <c r="E54" t="s">
        <v>339</v>
      </c>
      <c r="F54" t="s">
        <v>62</v>
      </c>
      <c r="G54" t="str">
        <f t="shared" si="1"/>
        <v>NOK</v>
      </c>
      <c r="H54" t="str">
        <f>IFERROR(VLOOKUP(D54,Firmware!$A$2:$B$1000,2,FALSE),"Nontrouvé")</f>
        <v>ML.10.13.1080</v>
      </c>
      <c r="I54" t="s">
        <v>44</v>
      </c>
      <c r="J54">
        <v>0</v>
      </c>
    </row>
    <row r="55" spans="1:10">
      <c r="A55" t="s">
        <v>340</v>
      </c>
      <c r="C55" t="s">
        <v>206</v>
      </c>
      <c r="D55">
        <v>6200</v>
      </c>
      <c r="E55" t="s">
        <v>339</v>
      </c>
      <c r="F55" t="s">
        <v>62</v>
      </c>
      <c r="G55" t="str">
        <f t="shared" si="1"/>
        <v>NOK</v>
      </c>
      <c r="H55" t="str">
        <f>IFERROR(VLOOKUP(D55,Firmware!$A$2:$B$1000,2,FALSE),"Nontrouvé")</f>
        <v>ML.10.13.1080</v>
      </c>
      <c r="I55" t="s">
        <v>44</v>
      </c>
      <c r="J55">
        <v>0</v>
      </c>
    </row>
    <row r="56" spans="1:10">
      <c r="A56" t="s">
        <v>341</v>
      </c>
      <c r="C56" t="s">
        <v>206</v>
      </c>
      <c r="D56">
        <v>6200</v>
      </c>
      <c r="E56" t="s">
        <v>339</v>
      </c>
      <c r="F56" t="s">
        <v>62</v>
      </c>
      <c r="G56" t="str">
        <f t="shared" si="1"/>
        <v>NOK</v>
      </c>
      <c r="H56" t="str">
        <f>IFERROR(VLOOKUP(D56,Firmware!$A$2:$B$1000,2,FALSE),"Nontrouvé")</f>
        <v>ML.10.13.1080</v>
      </c>
      <c r="I56" t="s">
        <v>44</v>
      </c>
      <c r="J56">
        <v>0</v>
      </c>
    </row>
    <row r="57" spans="1:10">
      <c r="A57" t="s">
        <v>342</v>
      </c>
      <c r="C57" t="s">
        <v>206</v>
      </c>
      <c r="D57">
        <v>6200</v>
      </c>
      <c r="E57" t="s">
        <v>339</v>
      </c>
      <c r="F57" t="s">
        <v>62</v>
      </c>
      <c r="G57" t="str">
        <f t="shared" si="1"/>
        <v>NOK</v>
      </c>
      <c r="H57" t="str">
        <f>IFERROR(VLOOKUP(D57,Firmware!$A$2:$B$1000,2,FALSE),"Nontrouvé")</f>
        <v>ML.10.13.1080</v>
      </c>
      <c r="I57" t="s">
        <v>44</v>
      </c>
      <c r="J57">
        <v>0</v>
      </c>
    </row>
    <row r="58" spans="1:10">
      <c r="A58" t="s">
        <v>343</v>
      </c>
      <c r="C58" t="s">
        <v>206</v>
      </c>
      <c r="D58">
        <v>6200</v>
      </c>
      <c r="E58" t="s">
        <v>339</v>
      </c>
      <c r="F58" t="s">
        <v>62</v>
      </c>
      <c r="G58" t="str">
        <f t="shared" si="1"/>
        <v>NOK</v>
      </c>
      <c r="H58" t="str">
        <f>IFERROR(VLOOKUP(D58,Firmware!$A$2:$B$1000,2,FALSE),"Nontrouvé")</f>
        <v>ML.10.13.1080</v>
      </c>
      <c r="I58" t="s">
        <v>44</v>
      </c>
      <c r="J58">
        <v>0</v>
      </c>
    </row>
    <row r="59" spans="1:10">
      <c r="A59" t="s">
        <v>344</v>
      </c>
      <c r="C59" t="s">
        <v>206</v>
      </c>
      <c r="D59">
        <v>6200</v>
      </c>
      <c r="E59" t="s">
        <v>339</v>
      </c>
      <c r="F59" t="s">
        <v>62</v>
      </c>
      <c r="G59" t="str">
        <f t="shared" si="1"/>
        <v>NOK</v>
      </c>
      <c r="H59" t="str">
        <f>IFERROR(VLOOKUP(D59,Firmware!$A$2:$B$1000,2,FALSE),"Nontrouvé")</f>
        <v>ML.10.13.1080</v>
      </c>
      <c r="I59" t="s">
        <v>44</v>
      </c>
      <c r="J59">
        <v>0</v>
      </c>
    </row>
    <row r="60" spans="1:10">
      <c r="A60" t="s">
        <v>345</v>
      </c>
      <c r="C60" t="s">
        <v>206</v>
      </c>
      <c r="D60">
        <v>6200</v>
      </c>
      <c r="E60" t="s">
        <v>339</v>
      </c>
      <c r="F60" t="s">
        <v>62</v>
      </c>
      <c r="G60" t="str">
        <f t="shared" si="1"/>
        <v>NOK</v>
      </c>
      <c r="H60" t="str">
        <f>IFERROR(VLOOKUP(D60,Firmware!$A$2:$B$1000,2,FALSE),"Nontrouvé")</f>
        <v>ML.10.13.1080</v>
      </c>
      <c r="I60" t="s">
        <v>44</v>
      </c>
      <c r="J60">
        <v>0</v>
      </c>
    </row>
  </sheetData>
  <phoneticPr fontId="1" type="noConversion"/>
  <conditionalFormatting sqref="A2:J1000">
    <cfRule type="expression" dxfId="35" priority="3">
      <formula>$J2=1</formula>
    </cfRule>
  </conditionalFormatting>
  <conditionalFormatting sqref="G2:G1000">
    <cfRule type="expression" dxfId="34" priority="1">
      <formula>$G2="OK"</formula>
    </cfRule>
  </conditionalFormatting>
  <conditionalFormatting sqref="I2:I1000">
    <cfRule type="expression" dxfId="33" priority="2">
      <formula>$I2="Stack"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F502B-9C44-4A0F-B036-B83C4714D262}">
  <sheetPr codeName="Feuil10"/>
  <dimension ref="A1:J37"/>
  <sheetViews>
    <sheetView workbookViewId="0">
      <selection activeCell="B11" sqref="B11"/>
    </sheetView>
  </sheetViews>
  <sheetFormatPr baseColWidth="10" defaultColWidth="11.42578125" defaultRowHeight="15"/>
  <cols>
    <col min="1" max="1" width="27.28515625" bestFit="1" customWidth="1"/>
    <col min="2" max="2" width="11.5703125" bestFit="1" customWidth="1"/>
    <col min="3" max="3" width="13.42578125" bestFit="1" customWidth="1"/>
    <col min="4" max="4" width="31" bestFit="1" customWidth="1"/>
    <col min="5" max="5" width="18.42578125" bestFit="1" customWidth="1"/>
    <col min="6" max="6" width="7.140625" bestFit="1" customWidth="1"/>
    <col min="7" max="7" width="12.85546875" bestFit="1" customWidth="1"/>
    <col min="8" max="8" width="17.85546875" bestFit="1" customWidth="1"/>
    <col min="9" max="9" width="7.42578125" bestFit="1" customWidth="1"/>
    <col min="10" max="10" width="6.7109375" bestFit="1" customWidth="1"/>
  </cols>
  <sheetData>
    <row r="1" spans="1:10" ht="15.75" thickBot="1">
      <c r="A1" s="7" t="s">
        <v>30</v>
      </c>
      <c r="B1" s="7" t="s">
        <v>31</v>
      </c>
      <c r="C1" s="7" t="s">
        <v>32</v>
      </c>
      <c r="D1" s="8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  <c r="J1" s="7" t="s">
        <v>23</v>
      </c>
    </row>
    <row r="2" spans="1:10">
      <c r="A2" t="s">
        <v>39</v>
      </c>
      <c r="C2" t="s">
        <v>40</v>
      </c>
      <c r="D2" t="s">
        <v>41</v>
      </c>
      <c r="E2" t="s">
        <v>42</v>
      </c>
      <c r="F2" t="s">
        <v>43</v>
      </c>
      <c r="G2" t="str">
        <f>IF(E2=H2,"OK","NOK")</f>
        <v>NOK</v>
      </c>
      <c r="H2" t="str">
        <f>IFERROR(VLOOKUP(D2,Firmware!$A$1:$B$1000,2,FALSE),"Nontrouvé")</f>
        <v>15.2(7)E11</v>
      </c>
      <c r="I2" t="s">
        <v>44</v>
      </c>
      <c r="J2">
        <v>0</v>
      </c>
    </row>
    <row r="3" spans="1:10">
      <c r="A3" t="s">
        <v>45</v>
      </c>
      <c r="C3" t="s">
        <v>40</v>
      </c>
      <c r="D3" t="s">
        <v>41</v>
      </c>
      <c r="E3" t="s">
        <v>42</v>
      </c>
      <c r="F3" t="s">
        <v>43</v>
      </c>
      <c r="G3" t="str">
        <f t="shared" ref="G3:G8" si="0">IF(E3=H3,"OK","NOK")</f>
        <v>NOK</v>
      </c>
      <c r="H3" s="1" t="str">
        <f>IFERROR(VLOOKUP(D3,Firmware!$A$1:$B$1000,2,FALSE),"Nontrouvé")</f>
        <v>15.2(7)E11</v>
      </c>
      <c r="I3" t="s">
        <v>44</v>
      </c>
      <c r="J3">
        <v>0</v>
      </c>
    </row>
    <row r="4" spans="1:10">
      <c r="A4" t="s">
        <v>46</v>
      </c>
      <c r="C4" t="s">
        <v>40</v>
      </c>
      <c r="D4" t="s">
        <v>41</v>
      </c>
      <c r="E4" t="s">
        <v>42</v>
      </c>
      <c r="F4" t="s">
        <v>43</v>
      </c>
      <c r="G4" t="str">
        <f t="shared" si="0"/>
        <v>NOK</v>
      </c>
      <c r="H4" s="1" t="str">
        <f>IFERROR(VLOOKUP(D4,Firmware!$A$1:$B$1000,2,FALSE),"Nontrouvé")</f>
        <v>15.2(7)E11</v>
      </c>
      <c r="I4" t="s">
        <v>44</v>
      </c>
      <c r="J4">
        <v>0</v>
      </c>
    </row>
    <row r="5" spans="1:10">
      <c r="A5" t="s">
        <v>47</v>
      </c>
      <c r="C5" t="s">
        <v>40</v>
      </c>
      <c r="D5" t="s">
        <v>41</v>
      </c>
      <c r="E5" t="s">
        <v>42</v>
      </c>
      <c r="F5" t="s">
        <v>43</v>
      </c>
      <c r="G5" t="str">
        <f t="shared" si="0"/>
        <v>NOK</v>
      </c>
      <c r="H5" s="1" t="str">
        <f>IFERROR(VLOOKUP(D5,Firmware!$A$1:$B$1000,2,FALSE),"Nontrouvé")</f>
        <v>15.2(7)E11</v>
      </c>
      <c r="I5" t="s">
        <v>44</v>
      </c>
      <c r="J5">
        <v>0</v>
      </c>
    </row>
    <row r="6" spans="1:10">
      <c r="A6" t="s">
        <v>48</v>
      </c>
      <c r="C6" t="s">
        <v>40</v>
      </c>
      <c r="D6" t="s">
        <v>49</v>
      </c>
      <c r="E6" t="s">
        <v>50</v>
      </c>
      <c r="F6" t="s">
        <v>43</v>
      </c>
      <c r="G6" t="str">
        <f t="shared" si="0"/>
        <v>NOK</v>
      </c>
      <c r="H6" s="1" t="str">
        <f>IFERROR(VLOOKUP(D6,Firmware!$A$1:$B$1000,2,FALSE),"Nontrouvé")</f>
        <v>Nontrouvé</v>
      </c>
      <c r="I6" t="s">
        <v>51</v>
      </c>
      <c r="J6">
        <v>1</v>
      </c>
    </row>
    <row r="7" spans="1:10">
      <c r="A7" t="s">
        <v>52</v>
      </c>
      <c r="C7" t="s">
        <v>40</v>
      </c>
      <c r="D7" t="s">
        <v>53</v>
      </c>
      <c r="E7" t="s">
        <v>54</v>
      </c>
      <c r="F7" t="s">
        <v>43</v>
      </c>
      <c r="G7" t="str">
        <f t="shared" si="0"/>
        <v>OK</v>
      </c>
      <c r="H7" s="1" t="str">
        <f>IFERROR(VLOOKUP(D7,Firmware!$A$1:$B$1000,2,FALSE),"Nontrouvé")</f>
        <v>15.2(2)E9</v>
      </c>
      <c r="I7" t="s">
        <v>44</v>
      </c>
      <c r="J7">
        <v>0</v>
      </c>
    </row>
    <row r="8" spans="1:10">
      <c r="A8" t="s">
        <v>55</v>
      </c>
      <c r="C8" t="s">
        <v>40</v>
      </c>
      <c r="D8" t="s">
        <v>53</v>
      </c>
      <c r="E8" t="s">
        <v>54</v>
      </c>
      <c r="F8" t="s">
        <v>43</v>
      </c>
      <c r="G8" t="str">
        <f t="shared" si="0"/>
        <v>OK</v>
      </c>
      <c r="H8" s="1" t="str">
        <f>IFERROR(VLOOKUP(D8,Firmware!$A$1:$B$1000,2,FALSE),"Nontrouvé")</f>
        <v>15.2(2)E9</v>
      </c>
      <c r="I8" t="s">
        <v>44</v>
      </c>
      <c r="J8">
        <v>0</v>
      </c>
    </row>
    <row r="9" spans="1:10">
      <c r="H9" s="1"/>
    </row>
    <row r="10" spans="1:10">
      <c r="H10" s="1"/>
    </row>
    <row r="11" spans="1:10">
      <c r="H11" s="1"/>
    </row>
    <row r="12" spans="1:10">
      <c r="H12" s="1"/>
    </row>
    <row r="13" spans="1:10">
      <c r="H13" s="1"/>
    </row>
    <row r="14" spans="1:10">
      <c r="H14" s="1"/>
    </row>
    <row r="15" spans="1:10">
      <c r="H15" s="1"/>
    </row>
    <row r="16" spans="1:10">
      <c r="H16" s="1"/>
    </row>
    <row r="17" spans="8:8">
      <c r="H17" s="1"/>
    </row>
    <row r="18" spans="8:8">
      <c r="H18" s="1"/>
    </row>
    <row r="19" spans="8:8">
      <c r="H19" s="1"/>
    </row>
    <row r="20" spans="8:8">
      <c r="H20" s="1"/>
    </row>
    <row r="21" spans="8:8">
      <c r="H21" s="1"/>
    </row>
    <row r="22" spans="8:8">
      <c r="H22" s="1"/>
    </row>
    <row r="23" spans="8:8">
      <c r="H23" s="1"/>
    </row>
    <row r="24" spans="8:8">
      <c r="H24" s="1"/>
    </row>
    <row r="25" spans="8:8">
      <c r="H25" s="1"/>
    </row>
    <row r="26" spans="8:8">
      <c r="H26" s="1"/>
    </row>
    <row r="27" spans="8:8">
      <c r="H27" s="1"/>
    </row>
    <row r="28" spans="8:8">
      <c r="H28" s="1"/>
    </row>
    <row r="29" spans="8:8">
      <c r="H29" s="1"/>
    </row>
    <row r="30" spans="8:8">
      <c r="H30" s="1"/>
    </row>
    <row r="31" spans="8:8">
      <c r="H31" s="1"/>
    </row>
    <row r="32" spans="8:8">
      <c r="H32" s="1"/>
    </row>
    <row r="33" spans="8:8">
      <c r="H33" s="1"/>
    </row>
    <row r="34" spans="8:8">
      <c r="H34" s="1"/>
    </row>
    <row r="35" spans="8:8">
      <c r="H35" s="1"/>
    </row>
    <row r="36" spans="8:8">
      <c r="H36" s="1"/>
    </row>
    <row r="37" spans="8:8">
      <c r="H37" s="1"/>
    </row>
  </sheetData>
  <conditionalFormatting sqref="A2:J1000">
    <cfRule type="expression" dxfId="32" priority="3">
      <formula>$J2=1</formula>
    </cfRule>
  </conditionalFormatting>
  <conditionalFormatting sqref="G2:G1000">
    <cfRule type="expression" dxfId="31" priority="1">
      <formula>$G2="OK"</formula>
    </cfRule>
  </conditionalFormatting>
  <conditionalFormatting sqref="I2:I1000">
    <cfRule type="expression" dxfId="30" priority="2">
      <formula>$I2="Stack"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C n Z y W i i 9 w S O m A A A A 9 g A A A B I A H A B D b 2 5 m a W c v U G F j a 2 F n Z S 5 4 b W w g o h g A K K A U A A A A A A A A A A A A A A A A A A A A A A A A A A A A h Y 8 x D o I w G I W v Q r r T F i T G k J 8 y m D h J Y j Q x r k 2 p 0 A j F t M V y N w e P 5 B X E K O r m + L 7 3 D e / d r z f I h 7 Y J L t J Y 1 e k M R Z i i Q G r R l U p X G e r d M V y g n M G G i x O v Z D D K 2 q a D L T N U O 3 d O C f H e Y z / D n a l I T G l E D s V 6 J 2 r Z c v S R 1 X 8 5 V N o 6 r o V E D P a v M S z G U T T H C U 0 w B T J B K J T + C v G 4 9 9 n + Q F j 2 j e u N Z E c T r r Z A p g j k / Y E 9 A F B L A w Q U A A I A C A A K d n J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n Z y W i i K R 7 g O A A A A E Q A A A B M A H A B G b 3 J t d W x h c y 9 T Z W N 0 a W 9 u M S 5 t I K I Y A C i g F A A A A A A A A A A A A A A A A A A A A A A A A A A A A C t O T S 7 J z M 9 T C I b Q h t Y A U E s B A i 0 A F A A C A A g A C n Z y W i i 9 w S O m A A A A 9 g A A A B I A A A A A A A A A A A A A A A A A A A A A A E N v b m Z p Z y 9 Q Y W N r Y W d l L n h t b F B L A Q I t A B Q A A g A I A A p 2 c l o P y u m r p A A A A O k A A A A T A A A A A A A A A A A A A A A A A P I A A A B b Q 2 9 u d G V u d F 9 U e X B l c 1 0 u e G 1 s U E s B A i 0 A F A A C A A g A C n Z y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t S s g W Y 6 H B L v D t c b 2 5 o b i w A A A A A A g A A A A A A E G Y A A A A B A A A g A A A A a G 8 o Q t Y V W B 1 k p L 1 Z s t M 0 3 S e e z j x g O p 2 Z H 2 f t 1 L R 7 V b s A A A A A D o A A A A A C A A A g A A A A f h c u Y 6 F L K Z g A q d Q K D h P E q c q 4 w p W 9 N + S D Q e M c E P 9 v x S t Q A A A A j k 2 T R W O A g 2 f 2 N r E + t D u D d + M s y g 3 H n u L r t k n h f s v I q S V G a d F d E w r P v D Y i d B A / r q l b D z o 0 2 j O d t 0 O Z j G v X Z W 4 Z t 2 9 M f u V h h s u s j i O x i / k A + t h A A A A A y g A V c 6 O X 0 3 z N y g F E Y c L F y I Q e i g H n M 7 Y L c g w X v 1 Y 9 9 X Q t / x 1 A Z z t H P b B V n R r r R e 4 C k s M R o d N D U y F o 6 e E z W h 7 7 k Q = = < / D a t a M a s h u p > 
</file>

<file path=customXml/itemProps1.xml><?xml version="1.0" encoding="utf-8"?>
<ds:datastoreItem xmlns:ds="http://schemas.openxmlformats.org/officeDocument/2006/customXml" ds:itemID="{AC218738-9249-48D5-8042-4B63DD92C7E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Main</vt:lpstr>
      <vt:lpstr>Firmware</vt:lpstr>
      <vt:lpstr>EUR</vt:lpstr>
      <vt:lpstr>VEL</vt:lpstr>
      <vt:lpstr>FOR</vt:lpstr>
      <vt:lpstr>QUA</vt:lpstr>
      <vt:lpstr>CAR</vt:lpstr>
      <vt:lpstr>PAR</vt:lpstr>
      <vt:lpstr>ULI</vt:lpstr>
      <vt:lpstr>ROS</vt:lpstr>
      <vt:lpstr>PAY</vt:lpstr>
      <vt:lpstr>TOI</vt:lpstr>
      <vt:lpstr>CNI</vt:lpstr>
      <vt:lpstr>SOO</vt:lpstr>
      <vt:lpstr>LOU</vt:lpstr>
      <vt:lpstr>GAI</vt:lpstr>
      <vt:lpstr>AER</vt:lpstr>
      <vt:lpstr>CON</vt:lpstr>
      <vt:lpstr>ALM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Thomas.G</dc:creator>
  <cp:keywords/>
  <dc:description/>
  <cp:lastModifiedBy>Maxime BERTRAND</cp:lastModifiedBy>
  <cp:revision/>
  <dcterms:created xsi:type="dcterms:W3CDTF">2025-03-07T15:17:26Z</dcterms:created>
  <dcterms:modified xsi:type="dcterms:W3CDTF">2025-03-20T15:35:07Z</dcterms:modified>
  <cp:category/>
  <cp:contentStatus/>
</cp:coreProperties>
</file>